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776" windowWidth="9276" windowHeight="1056"/>
  </bookViews>
  <sheets>
    <sheet name="МБТ 2020-2021" sheetId="1" r:id="rId1"/>
  </sheets>
  <definedNames>
    <definedName name="_xlnm.Print_Area" localSheetId="0">'МБТ 2020-2021'!$C$1:$AO$98</definedName>
  </definedNames>
  <calcPr calcId="145621"/>
</workbook>
</file>

<file path=xl/calcChain.xml><?xml version="1.0" encoding="utf-8"?>
<calcChain xmlns="http://schemas.openxmlformats.org/spreadsheetml/2006/main">
  <c r="AO76" i="1" l="1"/>
  <c r="AN76" i="1"/>
  <c r="AM76" i="1"/>
  <c r="AM86" i="1" l="1"/>
  <c r="AM90" i="1" l="1"/>
  <c r="AM71" i="1" l="1"/>
  <c r="AM95" i="1" l="1"/>
  <c r="AM88" i="1"/>
  <c r="AN59" i="1" l="1"/>
  <c r="AO59" i="1"/>
  <c r="AM59" i="1"/>
  <c r="AO37" i="1" l="1"/>
  <c r="AO30" i="1"/>
  <c r="AO29" i="1"/>
  <c r="AO27" i="1" s="1"/>
  <c r="AO25" i="1"/>
  <c r="AO22" i="1"/>
  <c r="AO21" i="1"/>
  <c r="AO20" i="1"/>
  <c r="AO19" i="1"/>
  <c r="AO17" i="1" s="1"/>
  <c r="AO46" i="1"/>
  <c r="AN37" i="1"/>
  <c r="AN30" i="1"/>
  <c r="AN29" i="1"/>
  <c r="AN27" i="1" s="1"/>
  <c r="AN25" i="1"/>
  <c r="AN22" i="1"/>
  <c r="AN21" i="1"/>
  <c r="AN20" i="1"/>
  <c r="AN19" i="1"/>
  <c r="AN46" i="1"/>
  <c r="AM37" i="1"/>
  <c r="AM31" i="1"/>
  <c r="AM30" i="1"/>
  <c r="AM29" i="1"/>
  <c r="AM27" i="1" s="1"/>
  <c r="AM25" i="1"/>
  <c r="AM23" i="1" s="1"/>
  <c r="AM22" i="1"/>
  <c r="AM21" i="1"/>
  <c r="AM20" i="1"/>
  <c r="AM19" i="1"/>
  <c r="AM46" i="1"/>
  <c r="AO78" i="1" l="1"/>
  <c r="AN79" i="1"/>
  <c r="AN78" i="1"/>
  <c r="AM73" i="1"/>
  <c r="AM82" i="1"/>
  <c r="AO71" i="1"/>
  <c r="AN71" i="1"/>
  <c r="AN95" i="1" l="1"/>
  <c r="AO95" i="1"/>
  <c r="AO47" i="1" l="1"/>
  <c r="AN10" i="1"/>
  <c r="AO10" i="1"/>
  <c r="AM10" i="1"/>
  <c r="AO32" i="1"/>
  <c r="AO23" i="1"/>
  <c r="AO15" i="1" s="1"/>
  <c r="AO13" i="1" l="1"/>
  <c r="AO7" i="1" s="1"/>
  <c r="AO98" i="1" s="1"/>
  <c r="AM58" i="1"/>
  <c r="AM57" i="1"/>
  <c r="AM56" i="1"/>
  <c r="AM54" i="1"/>
  <c r="AM55" i="1"/>
  <c r="AM53" i="1"/>
  <c r="AM52" i="1"/>
  <c r="AM9" i="1"/>
  <c r="AM44" i="1"/>
  <c r="AM45" i="1"/>
  <c r="AM43" i="1"/>
  <c r="AM17" i="1"/>
  <c r="AM15" i="1" s="1"/>
  <c r="AN23" i="1"/>
  <c r="AM36" i="1"/>
  <c r="AN32" i="1"/>
  <c r="AM35" i="1"/>
  <c r="AM34" i="1"/>
  <c r="AM32" i="1" l="1"/>
  <c r="AM13" i="1" s="1"/>
  <c r="AM79" i="1"/>
  <c r="AM66" i="1"/>
  <c r="AM69" i="1"/>
  <c r="AM62" i="1"/>
  <c r="AM78" i="1"/>
  <c r="AM89" i="1"/>
  <c r="AM81" i="1"/>
  <c r="AM70" i="1"/>
  <c r="AN64" i="1" l="1"/>
  <c r="AM64" i="1"/>
  <c r="AN17" i="1"/>
  <c r="AN15" i="1" s="1"/>
  <c r="AM38" i="1"/>
  <c r="AN38" i="1"/>
  <c r="AM47" i="1"/>
  <c r="AM7" i="1" s="1"/>
  <c r="AN47" i="1"/>
  <c r="AG59" i="1"/>
  <c r="AH59" i="1"/>
  <c r="AI59" i="1"/>
  <c r="AJ59" i="1"/>
  <c r="AK59" i="1"/>
  <c r="AL59" i="1"/>
  <c r="AF9" i="1"/>
  <c r="AF43" i="1"/>
  <c r="AF60" i="1"/>
  <c r="AF59" i="1" s="1"/>
  <c r="AF51" i="1"/>
  <c r="AF50" i="1"/>
  <c r="AF49" i="1"/>
  <c r="AF46" i="1"/>
  <c r="AG15" i="1"/>
  <c r="AG13" i="1" s="1"/>
  <c r="AH15" i="1"/>
  <c r="AH13" i="1" s="1"/>
  <c r="AI15" i="1"/>
  <c r="AI13" i="1" s="1"/>
  <c r="AJ15" i="1"/>
  <c r="AJ13" i="1" s="1"/>
  <c r="AK15" i="1"/>
  <c r="AK13" i="1" s="1"/>
  <c r="AL15" i="1"/>
  <c r="AL13" i="1" s="1"/>
  <c r="AG47" i="1"/>
  <c r="AH47" i="1"/>
  <c r="AI47" i="1"/>
  <c r="AJ47" i="1"/>
  <c r="AK47" i="1"/>
  <c r="AL47" i="1"/>
  <c r="AF15" i="1"/>
  <c r="AF13" i="1" s="1"/>
  <c r="AF47" i="1" l="1"/>
  <c r="AF7" i="1" s="1"/>
  <c r="AF98" i="1" s="1"/>
  <c r="AN13" i="1"/>
  <c r="AN7" i="1" s="1"/>
  <c r="AM98" i="1"/>
  <c r="AL7" i="1"/>
  <c r="AL98" i="1" s="1"/>
  <c r="AJ7" i="1"/>
  <c r="AJ98" i="1" s="1"/>
  <c r="AH7" i="1"/>
  <c r="AH98" i="1" s="1"/>
  <c r="AK7" i="1"/>
  <c r="AK98" i="1" s="1"/>
  <c r="AI7" i="1"/>
  <c r="AI98" i="1" s="1"/>
  <c r="AG7" i="1"/>
  <c r="AG98" i="1" s="1"/>
  <c r="AN98" i="1" l="1"/>
</calcChain>
</file>

<file path=xl/sharedStrings.xml><?xml version="1.0" encoding="utf-8"?>
<sst xmlns="http://schemas.openxmlformats.org/spreadsheetml/2006/main" count="104" uniqueCount="89">
  <si>
    <t>из них:</t>
  </si>
  <si>
    <t>в том числе на:</t>
  </si>
  <si>
    <t xml:space="preserve"> -выплату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</si>
  <si>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 xml:space="preserve"> -оплату банковских и почтовых услуг по перечислению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</si>
  <si>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>педагогических работников</t>
  </si>
  <si>
    <t xml:space="preserve"> -оплату труда </t>
  </si>
  <si>
    <t xml:space="preserve">Направление расходования средств межбюджетных трансфертов </t>
  </si>
  <si>
    <t xml:space="preserve"> -оплату труда работников, осуществляющих работу по обеспечению выплаты компенсации родительской платы за присмотр и уход за детьми, осваивающими образовательные программы дошкольного образования в организациях  Московской области, осуществляющих образовательную деятельность</t>
  </si>
  <si>
    <t>административно-хозяйственных, учебно-вспомогательных и иных работников</t>
  </si>
  <si>
    <t>2019 год</t>
  </si>
  <si>
    <t xml:space="preserve"> </t>
  </si>
  <si>
    <t>Субсидии бюджетам муниципальных образований Московской области на мероприятия по организации отдыха детей в каникулярное время на 2019 год</t>
  </si>
  <si>
    <t>Субсидии бюджетам муниципальных образований Московской области на софинансирование расходов, связанных с  предоставлением доступа к электронным сервисам цифровой инфраструктуры в сфере жилищно-коммунального хозяйства  на плановый период 2020 и 2021 годов</t>
  </si>
  <si>
    <t>Субсидии бюджетам муниципальных образований Московской области на капитальные вложения в общеобразовательные организации в целях обеспечения односменного режима обучения - реконструкция здания МС(К)ОУ специальной (коррекционной) общеобразовательной школы N 8 для детей с ОВЗ на 216 мест, г.о. Лыткарино, ул. Пионерская, д. 12б (ПИР и строительство)  на плановый период 2020 и 2021 годов</t>
  </si>
  <si>
    <t xml:space="preserve"> - расходы на выплату компенсаций работникам, привлекаемым к проведению государственной итоговой аттестации в пунктах проведения экзаменов </t>
  </si>
  <si>
    <t>Сумма
(тыс.руб.)</t>
  </si>
  <si>
    <t>2023 год</t>
  </si>
  <si>
    <t>Приложение 8
к изменениям и дополнениям 
к бюджету городского округа Лыткарино на 2021 год
и на плановый период  2022  и  2023 годов</t>
  </si>
  <si>
    <t>2024 год</t>
  </si>
  <si>
    <t xml:space="preserve"> -дошкольное образование</t>
  </si>
  <si>
    <t xml:space="preserve"> -начальное, основное, среднее общее</t>
  </si>
  <si>
    <t xml:space="preserve"> -дополнительное образование</t>
  </si>
  <si>
    <t>учебно-вспомогательного и прочего персонала дошкольного образования</t>
  </si>
  <si>
    <t>-расходы на выплату пособия педагогическим работникам муниципальных общеобразовательных организаций в Московской области – молодым специалистам</t>
  </si>
  <si>
    <t>Иные межбюджетные транcферты бюджетам муниципальных образований Московской области из бюджета Московской области на реализацию отдельных мероприятий муниципальных программ</t>
  </si>
  <si>
    <t>Субсидия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</si>
  <si>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 xml:space="preserve">Субсидия на капитальные вложения в общеобразовательные организации в целях обеспечения односменного режима обучения </t>
  </si>
  <si>
    <t xml:space="preserve">Субсидия на реализацию мероприятий по обеспечению жильем молодых семей </t>
  </si>
  <si>
    <t xml:space="preserve"> - расходы на выплату пособия педагогическим работникам муниципальных общеобразовательных организаций в Московской области – молодым специалистам</t>
  </si>
  <si>
    <t xml:space="preserve"> -расходы на выплату компенсаций работникам, привлекаемым к проведению государственной итоговой аттестации в пунктах проведения экзаменов </t>
  </si>
  <si>
    <t xml:space="preserve">                                -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</si>
  <si>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НАПРАВЛЕНИЕ РАСХОДОВАНИЯ И ОБЪЕМ СРЕДСТВ МЕЖБЮДЖЕТНЫХ ТРАНСФЕРТОВ,  ПРЕДОСТАВЛЯЕМЫХ ИЗ БЮДЖЕТА МОСКОВСКОЙ ОБЛАСТИ БЮДЖЕТУ ГОРОДСКОГО ОКРУГА ЛЫТКАРИНО  НА 2023 ГОД И НА ПЛАНОВЫЙ ПЕРИОД 2024 И 2025 ГОДОВ</t>
  </si>
  <si>
    <t>2025 год</t>
  </si>
  <si>
    <t>Субсидия на укрепление материально-технической базы общеобразовательных организаций, команды которых заняли 1-5 места на соревнованиях «Веселые старты»</t>
  </si>
  <si>
    <t>Субсидия на устройство систем наружного освещения в рамках реализации проекта «Светлый город»</t>
  </si>
  <si>
    <t>Субвенция на компенсацию проезда к месту учебы и обратно отдельным категориям обучающихся по очной форме обучения муниципальных общеобразовательных  организаций</t>
  </si>
  <si>
    <t>Субвенция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</si>
  <si>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 xml:space="preserve">Субвенция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</si>
  <si>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 xml:space="preserve">Субвенция на осуществление первичного воинского учета органами местного самоуправления поселений, муниципальных и городских округов </t>
  </si>
  <si>
    <t>Субвенция на осуществление полномочий по составлению (изменению) списков кандидатов в присяжные заседатели федеральных судов общей юрисдикции в Российской
 Федерации</t>
  </si>
  <si>
    <t>Субвенция на создание административных комиссий, уполномоченных рассматривать дела об административных правонарушениях в сфере благоустройства</t>
  </si>
  <si>
    <t xml:space="preserve">Субвенция 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 </t>
  </si>
  <si>
    <t xml:space="preserve">Субвенция на осуществление отдельных государственных полномочий в части присвоения адресов объектам адресации и согласования перепланировки помещений
 в многоквартирном доме </t>
  </si>
  <si>
    <t>Субвенция  на обеспечение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</si>
  <si>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Субвенция 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</si>
  <si>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Субвенция 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</si>
  <si>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Субвенция на осуществление переданных полномочий Московской области по транспортировке в морг, включая погрузоразгрузочные работы, с мест обнаружения 
или происшествия умерших для производства судебно-медицинской экспертизы</t>
  </si>
  <si>
    <t xml:space="preserve">Субвенция на осуществление государственных полномочий Московской области в области земельных отношений </t>
  </si>
  <si>
    <t xml:space="preserve"> Cубвенция 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</si>
  <si>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Субвенция на осуществление полномочий по обеспечению жильём отдельных категорий граждан, установленных федеральными законами от 12 января 1995 года № 5-ФЗ 
«О ветеранах» и от 24 ноября 1995 года № 181-ФЗ «О социальной защите инвалидов в Российской Федерации»</t>
  </si>
  <si>
    <t>в том числе:</t>
  </si>
  <si>
    <t>осуществление полномочий по обеспечению жильём отдельных категорий граждан, установленных Федеральным законом от 24 ноября 1995 года № 181-ФЗ 
«О социальной защите инвалидов в Российской Федерации»</t>
  </si>
  <si>
    <t xml:space="preserve">I. Субвенции, предоставляемые из бюджета Московской области бюджету городского округа Лыткарино  на 2023 год и на плановый период 2024 и 2025 годов - всего:  </t>
  </si>
  <si>
    <t>II. Субсидии, предоставляемые из бюджета Московской области бюджету городского округа Лыткарино на 2023 год и на плановый период 2024 и 2025 годов</t>
  </si>
  <si>
    <t>III. Иные межбюджетные трансферты, предоставляемые из бюджета Московской области бюджету городского округа Лыткарино на 2023 год и на плановый период 2024 и 2025 годов</t>
  </si>
  <si>
    <t xml:space="preserve"> Межбюджетные трансферты, предоставляемые из бюджета Московской области бюджету городского округа Лыткарино на 2023 год и на плановый период 2024 и 2025 годов - всего: </t>
  </si>
  <si>
    <t xml:space="preserve">Субсидия субсидий на государственную поддержку отрасли культуры (модернизация библиотек в части комплектования книжных фондов муниципальных общедоступных библиотек) </t>
  </si>
  <si>
    <t xml:space="preserve"> Субсидия на создание доступной среды в муниципальных учреждениях культуры  </t>
  </si>
  <si>
    <t xml:space="preserve"> Субсидия на создание доступной среды в муниципальных учреждениях дополнительного образования сферы культуры </t>
  </si>
  <si>
    <t>Субсидия  на обновление материально-технической базы в организациях, осуществляющих образовательную деятельность, исключительно по адаптированным основным общеобразовательным программам</t>
  </si>
  <si>
    <t xml:space="preserve">Субсидия на проведение работ по капитальному ремонту зданий региональных (муниципальных) общеобразовательных организаций </t>
  </si>
  <si>
    <t xml:space="preserve">Субсидия на оснащение отремонтированных зданий общеобразовательных организаций средствами обучения и воспитания </t>
  </si>
  <si>
    <t>Субсидия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</si>
  <si>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Субсидия 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</t>
  </si>
  <si>
    <t xml:space="preserve">Субсидия  на разработку проектно-сметной документации на проведение капитального ремонта зданий муниципальных общеобразовательных организаций </t>
  </si>
  <si>
    <t xml:space="preserve">Субсидия на обеспечение оснащения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 </t>
  </si>
  <si>
    <t>Субсидия на благоустройство территорий муниципальных общеобразовательных организаций, в зданиях которых выполнен капитальный ремонт</t>
  </si>
  <si>
    <t xml:space="preserve">Субсидия   на мероприятия по организации отдыха детей в каникулярное время </t>
  </si>
  <si>
    <t xml:space="preserve">Субсидия на проведение капитального ремонта объектов физической культуры и спорта </t>
  </si>
  <si>
    <t>Субсидия  на строительство и реконструкцию объектов теплоснабжения</t>
  </si>
  <si>
    <t xml:space="preserve">Субсидия  на софинансирование работ по капитальному ремонту и ремонту автомобильных дорог общего пользования местного значения </t>
  </si>
  <si>
    <t xml:space="preserve">Субсидия на обновление и техническое обслуживание (ремонт) средств (программного обеспечения и оборудования), приобретённых в рамках субсидий на внедрение целевой модели цифровой образовательной среды в общеобразовательных организациях,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 </t>
  </si>
  <si>
    <t xml:space="preserve">Субсидия на обеспечение образовательных организаций материально-технической базой для внедрения цифровой образовательной среды </t>
  </si>
  <si>
    <t>Субсидия 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</si>
  <si>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Субсидия  на ремонт подъездов в многоквартирных домах</t>
  </si>
  <si>
    <t xml:space="preserve">Субсидия на реализацию программ формирования современной городской среды в части благоустройства общественных территорий </t>
  </si>
  <si>
    <t xml:space="preserve">Субсидия 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 </t>
  </si>
  <si>
    <t xml:space="preserve">Субсидия на обустройство и установку детских, игровых площадок на территории муниципальных образований </t>
  </si>
  <si>
    <t>Субсидия  на ремонт дворовых территорий</t>
  </si>
  <si>
    <t xml:space="preserve">Субсидия на благоустройство лесопарковых зон </t>
  </si>
  <si>
    <t xml:space="preserve">Субсидия на создание и ремонт пешеходных коммуникаций </t>
  </si>
  <si>
    <t xml:space="preserve">Субсидия на ямочный ремонт асфальтового покрытия дворовых территорий </t>
  </si>
  <si>
    <t>Субсидия на сокращение доли загрязненных сточных вод</t>
  </si>
  <si>
    <t xml:space="preserve"> -приобретение учебников и учебных пособий, средств обучения, игр, игрушек</t>
  </si>
  <si>
    <t xml:space="preserve">                         -начальное, основное, среднее общее</t>
  </si>
  <si>
    <t xml:space="preserve">                         -дошкольное образование</t>
  </si>
  <si>
    <t>Иные межбюджетные трансферты 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</si>
  <si>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Приложение 9
 к уточнению бюджета городского округа Лыткарино на 2023 год
  и на плановый период 2024 и 2025 годов.</t>
  </si>
  <si>
    <t>(Приложение 11
к бюджету городского округа Лыткарино на 2023 год
и на плановый период  2024  и  2025 годов)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</si>
</sst>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0"/>
  </numFmts>
  <fonts count="50" x14ac:knownFonts="1">
    <font>
      <sz val="10"/>
      <name val="Arial Cyr"/>
      <charset val="204"/>
    </font>
    <font>
      <sz val="10"/>
      <name val="Arial Cyr"/>
      <charset val="204"/>
    </font>
    <font>
      <b/>
      <sz val="22"/>
      <name val="Arial Cyr"/>
      <family val="2"/>
      <charset val="204"/>
    </font>
    <font>
      <b/>
      <sz val="30"/>
      <name val="Arial Cyr"/>
      <charset val="204"/>
    </font>
    <font>
      <sz val="30"/>
      <name val="Arial Cyr"/>
      <charset val="204"/>
    </font>
    <font>
      <b/>
      <sz val="36"/>
      <name val="Arial Cyr"/>
      <charset val="204"/>
    </font>
    <font>
      <i/>
      <sz val="30"/>
      <name val="Arial Cyr"/>
      <charset val="204"/>
    </font>
    <font>
      <b/>
      <sz val="48"/>
      <name val="Arial Cyr"/>
      <charset val="204"/>
    </font>
    <font>
      <b/>
      <sz val="36"/>
      <color indexed="60"/>
      <name val="Arial"/>
      <family val="2"/>
    </font>
    <font>
      <sz val="36"/>
      <color indexed="60"/>
      <name val="Arial Cyr"/>
      <charset val="204"/>
    </font>
    <font>
      <b/>
      <sz val="36"/>
      <color indexed="6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30"/>
      <name val="Arial"/>
      <family val="2"/>
    </font>
    <font>
      <b/>
      <sz val="30"/>
      <color indexed="10"/>
      <name val="Arial Cyr"/>
      <charset val="204"/>
    </font>
    <font>
      <sz val="14"/>
      <name val="Arial Cyr"/>
      <charset val="204"/>
    </font>
    <font>
      <b/>
      <sz val="14"/>
      <name val="Arial Cyr"/>
      <family val="2"/>
      <charset val="204"/>
    </font>
    <font>
      <sz val="13"/>
      <name val="Arial Cyr"/>
      <charset val="204"/>
    </font>
    <font>
      <b/>
      <sz val="13"/>
      <name val="Arial Cyr"/>
      <charset val="204"/>
    </font>
    <font>
      <b/>
      <sz val="13"/>
      <name val="Arial Cyr"/>
      <family val="2"/>
      <charset val="204"/>
    </font>
    <font>
      <sz val="16"/>
      <color theme="1"/>
      <name val="Arial Cyr"/>
      <charset val="204"/>
    </font>
    <font>
      <b/>
      <sz val="18"/>
      <color theme="1"/>
      <name val="Arial Cyr"/>
      <charset val="204"/>
    </font>
    <font>
      <sz val="18"/>
      <name val="Arial Cyr"/>
      <charset val="204"/>
    </font>
    <font>
      <b/>
      <sz val="14"/>
      <name val="Arial Cyr"/>
      <charset val="204"/>
    </font>
    <font>
      <i/>
      <sz val="14"/>
      <name val="Arial Cyr"/>
      <charset val="204"/>
    </font>
    <font>
      <b/>
      <sz val="18"/>
      <name val="Arial Cyr"/>
      <charset val="204"/>
    </font>
    <font>
      <sz val="18"/>
      <name val="Times New Roman"/>
      <family val="1"/>
      <charset val="204"/>
    </font>
    <font>
      <b/>
      <sz val="14"/>
      <name val="Arial"/>
      <family val="2"/>
      <charset val="204"/>
    </font>
    <font>
      <b/>
      <sz val="16"/>
      <name val="Arial Cyr"/>
      <charset val="204"/>
    </font>
    <font>
      <sz val="10"/>
      <color rgb="FFC00000"/>
      <name val="Arial Cyr"/>
      <charset val="204"/>
    </font>
    <font>
      <b/>
      <sz val="16"/>
      <color rgb="FF0070C0"/>
      <name val="Arial Cyr"/>
      <charset val="204"/>
    </font>
    <font>
      <sz val="14"/>
      <color rgb="FFFFFF00"/>
      <name val="Arial Cyr"/>
      <charset val="204"/>
    </font>
    <font>
      <b/>
      <sz val="15"/>
      <name val="Arial"/>
      <family val="2"/>
    </font>
    <font>
      <b/>
      <sz val="15"/>
      <name val="Arial Cyr"/>
      <charset val="204"/>
    </font>
    <font>
      <sz val="14"/>
      <name val="Arial"/>
      <family val="2"/>
      <charset val="204"/>
    </font>
    <font>
      <i/>
      <sz val="10"/>
      <name val="Arial Cyr"/>
      <charset val="204"/>
    </font>
    <font>
      <sz val="15"/>
      <name val="Arial Cyr"/>
      <charset val="204"/>
    </font>
    <font>
      <sz val="16"/>
      <name val="Arial Cyr"/>
      <charset val="204"/>
    </font>
    <font>
      <sz val="16"/>
      <color rgb="FFFFFF00"/>
      <name val="Arial Cyr"/>
      <charset val="204"/>
    </font>
    <font>
      <sz val="16"/>
      <color rgb="FFC00000"/>
      <name val="Arial Cyr"/>
      <charset val="204"/>
    </font>
    <font>
      <b/>
      <sz val="14"/>
      <color rgb="FFFFFF00"/>
      <name val="Arial Cyr"/>
      <charset val="204"/>
    </font>
    <font>
      <b/>
      <sz val="30"/>
      <color rgb="FFC00000"/>
      <name val="Arial Cyr"/>
      <charset val="204"/>
    </font>
    <font>
      <b/>
      <sz val="18"/>
      <name val="Times New Roman Cyr"/>
      <charset val="204"/>
    </font>
    <font>
      <b/>
      <sz val="15"/>
      <name val="Arial"/>
      <family val="2"/>
      <charset val="204"/>
    </font>
    <font>
      <b/>
      <sz val="18"/>
      <name val="Times New Roman"/>
      <family val="1"/>
      <charset val="204"/>
    </font>
    <font>
      <b/>
      <i/>
      <sz val="14"/>
      <name val="Arial Cyr"/>
      <charset val="204"/>
    </font>
    <font>
      <b/>
      <i/>
      <sz val="13"/>
      <name val="Arial Cyr"/>
      <charset val="204"/>
    </font>
    <font>
      <i/>
      <sz val="13"/>
      <name val="Arial Cyr"/>
      <charset val="204"/>
    </font>
    <font>
      <b/>
      <sz val="14"/>
      <color rgb="FFFF0000"/>
      <name val="Arial Cyr"/>
      <charset val="204"/>
    </font>
    <font>
      <b/>
      <sz val="16"/>
      <color rgb="FFFFFF0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3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/>
    <xf numFmtId="0" fontId="4" fillId="0" borderId="0" xfId="0" applyFont="1" applyBorder="1"/>
    <xf numFmtId="0" fontId="11" fillId="2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Border="1"/>
    <xf numFmtId="164" fontId="10" fillId="2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Border="1"/>
    <xf numFmtId="164" fontId="3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/>
    <xf numFmtId="164" fontId="5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0" fillId="0" borderId="0" xfId="0" applyNumberFormat="1"/>
    <xf numFmtId="164" fontId="7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 applyAlignment="1">
      <alignment horizontal="center" wrapText="1"/>
    </xf>
    <xf numFmtId="0" fontId="17" fillId="0" borderId="0" xfId="0" applyFont="1" applyBorder="1"/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/>
    <xf numFmtId="0" fontId="0" fillId="3" borderId="0" xfId="0" applyFill="1" applyBorder="1"/>
    <xf numFmtId="4" fontId="23" fillId="0" borderId="0" xfId="0" applyNumberFormat="1" applyFont="1" applyFill="1" applyBorder="1" applyAlignment="1">
      <alignment horizontal="center" vertical="center"/>
    </xf>
    <xf numFmtId="4" fontId="23" fillId="0" borderId="4" xfId="0" applyNumberFormat="1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left" vertical="center"/>
    </xf>
    <xf numFmtId="4" fontId="15" fillId="3" borderId="10" xfId="0" applyNumberFormat="1" applyFont="1" applyFill="1" applyBorder="1" applyAlignment="1">
      <alignment vertical="center"/>
    </xf>
    <xf numFmtId="0" fontId="0" fillId="0" borderId="0" xfId="0" applyFont="1" applyFill="1" applyBorder="1"/>
    <xf numFmtId="0" fontId="18" fillId="4" borderId="0" xfId="0" applyFont="1" applyFill="1" applyAlignment="1">
      <alignment horizontal="center" wrapText="1"/>
    </xf>
    <xf numFmtId="0" fontId="17" fillId="4" borderId="0" xfId="0" applyFont="1" applyFill="1"/>
    <xf numFmtId="0" fontId="19" fillId="4" borderId="0" xfId="0" applyFont="1" applyFill="1" applyAlignment="1">
      <alignment horizontal="center" wrapText="1"/>
    </xf>
    <xf numFmtId="4" fontId="17" fillId="0" borderId="38" xfId="0" applyNumberFormat="1" applyFont="1" applyFill="1" applyBorder="1"/>
    <xf numFmtId="4" fontId="24" fillId="0" borderId="7" xfId="0" applyNumberFormat="1" applyFont="1" applyFill="1" applyBorder="1" applyAlignment="1">
      <alignment horizontal="center" vertical="center"/>
    </xf>
    <xf numFmtId="0" fontId="17" fillId="0" borderId="26" xfId="0" applyFont="1" applyFill="1" applyBorder="1"/>
    <xf numFmtId="4" fontId="24" fillId="0" borderId="26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4" fontId="17" fillId="0" borderId="11" xfId="0" applyNumberFormat="1" applyFont="1" applyBorder="1" applyAlignment="1">
      <alignment horizontal="center" vertical="center"/>
    </xf>
    <xf numFmtId="0" fontId="17" fillId="0" borderId="30" xfId="0" applyFont="1" applyBorder="1"/>
    <xf numFmtId="0" fontId="17" fillId="3" borderId="10" xfId="0" applyFont="1" applyFill="1" applyBorder="1"/>
    <xf numFmtId="4" fontId="23" fillId="0" borderId="11" xfId="0" applyNumberFormat="1" applyFont="1" applyFill="1" applyBorder="1" applyAlignment="1">
      <alignment horizontal="center" vertical="center"/>
    </xf>
    <xf numFmtId="4" fontId="17" fillId="0" borderId="26" xfId="0" applyNumberFormat="1" applyFont="1" applyFill="1" applyBorder="1"/>
    <xf numFmtId="0" fontId="17" fillId="0" borderId="26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/>
    </xf>
    <xf numFmtId="0" fontId="17" fillId="0" borderId="27" xfId="0" applyFont="1" applyFill="1" applyBorder="1"/>
    <xf numFmtId="4" fontId="17" fillId="0" borderId="27" xfId="0" applyNumberFormat="1" applyFont="1" applyFill="1" applyBorder="1"/>
    <xf numFmtId="0" fontId="17" fillId="0" borderId="27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/>
    </xf>
    <xf numFmtId="4" fontId="23" fillId="0" borderId="6" xfId="0" applyNumberFormat="1" applyFont="1" applyFill="1" applyBorder="1" applyAlignment="1">
      <alignment horizontal="center" vertical="center"/>
    </xf>
    <xf numFmtId="4" fontId="23" fillId="0" borderId="12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/>
    </xf>
    <xf numFmtId="4" fontId="23" fillId="0" borderId="2" xfId="0" applyNumberFormat="1" applyFont="1" applyFill="1" applyBorder="1" applyAlignment="1">
      <alignment horizontal="center" vertical="center"/>
    </xf>
    <xf numFmtId="0" fontId="17" fillId="0" borderId="13" xfId="0" applyFont="1" applyFill="1" applyBorder="1"/>
    <xf numFmtId="4" fontId="23" fillId="0" borderId="19" xfId="0" applyNumberFormat="1" applyFont="1" applyFill="1" applyBorder="1" applyAlignment="1">
      <alignment horizontal="center" vertical="center"/>
    </xf>
    <xf numFmtId="0" fontId="17" fillId="0" borderId="3" xfId="0" applyFont="1" applyFill="1" applyBorder="1"/>
    <xf numFmtId="4" fontId="15" fillId="0" borderId="38" xfId="0" applyNumberFormat="1" applyFont="1" applyFill="1" applyBorder="1" applyAlignment="1">
      <alignment horizontal="center" vertical="center"/>
    </xf>
    <xf numFmtId="0" fontId="17" fillId="0" borderId="41" xfId="0" applyFont="1" applyFill="1" applyBorder="1"/>
    <xf numFmtId="0" fontId="17" fillId="0" borderId="37" xfId="0" applyFont="1" applyFill="1" applyBorder="1"/>
    <xf numFmtId="0" fontId="17" fillId="0" borderId="40" xfId="0" applyFont="1" applyFill="1" applyBorder="1"/>
    <xf numFmtId="0" fontId="17" fillId="0" borderId="0" xfId="0" applyFont="1" applyFill="1" applyBorder="1"/>
    <xf numFmtId="0" fontId="17" fillId="0" borderId="20" xfId="0" applyFont="1" applyFill="1" applyBorder="1"/>
    <xf numFmtId="0" fontId="17" fillId="0" borderId="31" xfId="0" applyFont="1" applyFill="1" applyBorder="1"/>
    <xf numFmtId="0" fontId="17" fillId="0" borderId="21" xfId="0" applyFont="1" applyFill="1" applyBorder="1"/>
    <xf numFmtId="0" fontId="17" fillId="0" borderId="30" xfId="0" applyFont="1" applyFill="1" applyBorder="1"/>
    <xf numFmtId="0" fontId="17" fillId="0" borderId="32" xfId="0" applyFont="1" applyFill="1" applyBorder="1"/>
    <xf numFmtId="0" fontId="17" fillId="0" borderId="42" xfId="0" applyFont="1" applyFill="1" applyBorder="1"/>
    <xf numFmtId="0" fontId="17" fillId="0" borderId="36" xfId="0" applyFont="1" applyFill="1" applyBorder="1"/>
    <xf numFmtId="164" fontId="23" fillId="0" borderId="6" xfId="0" applyNumberFormat="1" applyFont="1" applyFill="1" applyBorder="1" applyAlignment="1">
      <alignment horizontal="center" vertical="center"/>
    </xf>
    <xf numFmtId="164" fontId="23" fillId="0" borderId="11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/>
    <xf numFmtId="4" fontId="24" fillId="0" borderId="31" xfId="0" applyNumberFormat="1" applyFont="1" applyFill="1" applyBorder="1" applyAlignment="1">
      <alignment horizontal="center" vertical="center"/>
    </xf>
    <xf numFmtId="4" fontId="17" fillId="3" borderId="11" xfId="0" applyNumberFormat="1" applyFont="1" applyFill="1" applyBorder="1"/>
    <xf numFmtId="4" fontId="15" fillId="0" borderId="7" xfId="0" applyNumberFormat="1" applyFont="1" applyFill="1" applyBorder="1" applyAlignment="1">
      <alignment horizontal="center" vertical="center"/>
    </xf>
    <xf numFmtId="4" fontId="23" fillId="3" borderId="2" xfId="0" applyNumberFormat="1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/>
    </xf>
    <xf numFmtId="4" fontId="24" fillId="0" borderId="30" xfId="0" applyNumberFormat="1" applyFont="1" applyFill="1" applyBorder="1" applyAlignment="1">
      <alignment horizontal="center" vertical="center"/>
    </xf>
    <xf numFmtId="4" fontId="17" fillId="0" borderId="30" xfId="0" applyNumberFormat="1" applyFont="1" applyFill="1" applyBorder="1"/>
    <xf numFmtId="0" fontId="17" fillId="0" borderId="3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4" fontId="37" fillId="0" borderId="0" xfId="0" applyNumberFormat="1" applyFont="1" applyBorder="1" applyAlignment="1">
      <alignment horizontal="center" vertical="center"/>
    </xf>
    <xf numFmtId="4" fontId="37" fillId="4" borderId="0" xfId="0" applyNumberFormat="1" applyFont="1" applyFill="1" applyBorder="1" applyAlignment="1">
      <alignment horizontal="center" vertical="center"/>
    </xf>
    <xf numFmtId="4" fontId="15" fillId="0" borderId="10" xfId="0" applyNumberFormat="1" applyFont="1" applyFill="1" applyBorder="1" applyAlignment="1">
      <alignment horizontal="center" vertical="center"/>
    </xf>
    <xf numFmtId="4" fontId="23" fillId="0" borderId="28" xfId="0" applyNumberFormat="1" applyFont="1" applyFill="1" applyBorder="1" applyAlignment="1">
      <alignment horizontal="center" vertical="center"/>
    </xf>
    <xf numFmtId="0" fontId="17" fillId="4" borderId="0" xfId="0" applyFont="1" applyFill="1" applyBorder="1"/>
    <xf numFmtId="0" fontId="31" fillId="0" borderId="0" xfId="0" applyFont="1" applyBorder="1" applyAlignment="1">
      <alignment wrapText="1"/>
    </xf>
    <xf numFmtId="4" fontId="39" fillId="0" borderId="0" xfId="0" applyNumberFormat="1" applyFont="1" applyFill="1" applyBorder="1" applyAlignment="1">
      <alignment horizontal="center" vertical="center"/>
    </xf>
    <xf numFmtId="4" fontId="39" fillId="0" borderId="0" xfId="0" applyNumberFormat="1" applyFont="1" applyBorder="1" applyAlignment="1">
      <alignment horizontal="center" vertical="center"/>
    </xf>
    <xf numFmtId="0" fontId="18" fillId="0" borderId="51" xfId="0" applyFont="1" applyFill="1" applyBorder="1" applyAlignment="1">
      <alignment horizontal="center"/>
    </xf>
    <xf numFmtId="4" fontId="23" fillId="0" borderId="51" xfId="0" applyNumberFormat="1" applyFont="1" applyFill="1" applyBorder="1" applyAlignment="1">
      <alignment horizontal="center" vertical="center"/>
    </xf>
    <xf numFmtId="0" fontId="17" fillId="0" borderId="51" xfId="0" applyFont="1" applyFill="1" applyBorder="1"/>
    <xf numFmtId="0" fontId="17" fillId="0" borderId="53" xfId="0" applyFont="1" applyFill="1" applyBorder="1"/>
    <xf numFmtId="0" fontId="18" fillId="0" borderId="23" xfId="0" applyFont="1" applyFill="1" applyBorder="1" applyAlignment="1">
      <alignment horizontal="center"/>
    </xf>
    <xf numFmtId="4" fontId="23" fillId="0" borderId="23" xfId="0" applyNumberFormat="1" applyFont="1" applyFill="1" applyBorder="1" applyAlignment="1">
      <alignment horizontal="center" vertical="center"/>
    </xf>
    <xf numFmtId="4" fontId="17" fillId="0" borderId="23" xfId="0" applyNumberFormat="1" applyFont="1" applyFill="1" applyBorder="1"/>
    <xf numFmtId="0" fontId="18" fillId="0" borderId="23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vertical="center" wrapText="1"/>
    </xf>
    <xf numFmtId="0" fontId="23" fillId="0" borderId="18" xfId="0" applyFont="1" applyFill="1" applyBorder="1" applyAlignment="1">
      <alignment horizontal="left" vertical="center" wrapText="1"/>
    </xf>
    <xf numFmtId="0" fontId="23" fillId="0" borderId="50" xfId="0" applyFont="1" applyFill="1" applyBorder="1" applyAlignment="1">
      <alignment horizontal="left" vertical="center" wrapText="1"/>
    </xf>
    <xf numFmtId="0" fontId="23" fillId="0" borderId="51" xfId="0" applyFont="1" applyFill="1" applyBorder="1" applyAlignment="1">
      <alignment horizontal="left" vertical="center" wrapText="1"/>
    </xf>
    <xf numFmtId="0" fontId="24" fillId="0" borderId="51" xfId="0" applyFont="1" applyFill="1" applyBorder="1" applyAlignment="1">
      <alignment horizontal="left" vertical="center" wrapText="1"/>
    </xf>
    <xf numFmtId="0" fontId="19" fillId="0" borderId="26" xfId="0" applyFont="1" applyFill="1" applyBorder="1" applyAlignment="1">
      <alignment horizontal="center"/>
    </xf>
    <xf numFmtId="4" fontId="23" fillId="0" borderId="26" xfId="0" applyNumberFormat="1" applyFont="1" applyFill="1" applyBorder="1" applyAlignment="1">
      <alignment horizontal="center" vertical="center"/>
    </xf>
    <xf numFmtId="4" fontId="23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/>
    <xf numFmtId="0" fontId="23" fillId="0" borderId="46" xfId="0" applyFont="1" applyFill="1" applyBorder="1" applyAlignment="1">
      <alignment horizontal="left" vertical="center" wrapText="1"/>
    </xf>
    <xf numFmtId="0" fontId="23" fillId="0" borderId="26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horizontal="center"/>
    </xf>
    <xf numFmtId="165" fontId="24" fillId="0" borderId="7" xfId="0" applyNumberFormat="1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left" vertical="center" wrapText="1"/>
    </xf>
    <xf numFmtId="0" fontId="23" fillId="0" borderId="30" xfId="0" applyFont="1" applyFill="1" applyBorder="1" applyAlignment="1">
      <alignment horizontal="left" vertical="center" wrapText="1"/>
    </xf>
    <xf numFmtId="2" fontId="24" fillId="0" borderId="7" xfId="0" applyNumberFormat="1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4" fontId="24" fillId="0" borderId="0" xfId="0" applyNumberFormat="1" applyFont="1" applyFill="1" applyBorder="1" applyAlignment="1">
      <alignment horizontal="center" vertical="center"/>
    </xf>
    <xf numFmtId="0" fontId="17" fillId="0" borderId="44" xfId="0" applyFont="1" applyFill="1" applyBorder="1"/>
    <xf numFmtId="0" fontId="17" fillId="0" borderId="34" xfId="0" applyFont="1" applyFill="1" applyBorder="1"/>
    <xf numFmtId="4" fontId="17" fillId="0" borderId="34" xfId="0" applyNumberFormat="1" applyFont="1" applyFill="1" applyBorder="1"/>
    <xf numFmtId="0" fontId="17" fillId="0" borderId="34" xfId="0" applyFont="1" applyFill="1" applyBorder="1" applyAlignment="1">
      <alignment horizontal="center" vertical="center"/>
    </xf>
    <xf numFmtId="0" fontId="17" fillId="0" borderId="45" xfId="0" applyFont="1" applyFill="1" applyBorder="1"/>
    <xf numFmtId="4" fontId="15" fillId="0" borderId="2" xfId="0" applyNumberFormat="1" applyFont="1" applyFill="1" applyBorder="1" applyAlignment="1">
      <alignment horizontal="center" vertical="center"/>
    </xf>
    <xf numFmtId="49" fontId="15" fillId="0" borderId="18" xfId="0" applyNumberFormat="1" applyFont="1" applyFill="1" applyBorder="1" applyAlignment="1">
      <alignment horizontal="left" vertical="center" wrapText="1"/>
    </xf>
    <xf numFmtId="4" fontId="24" fillId="0" borderId="14" xfId="0" applyNumberFormat="1" applyFont="1" applyFill="1" applyBorder="1" applyAlignment="1">
      <alignment horizontal="center" vertical="center"/>
    </xf>
    <xf numFmtId="2" fontId="24" fillId="0" borderId="10" xfId="0" applyNumberFormat="1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left" vertical="center" wrapText="1"/>
    </xf>
    <xf numFmtId="0" fontId="23" fillId="0" borderId="17" xfId="0" applyFont="1" applyFill="1" applyBorder="1" applyAlignment="1">
      <alignment horizontal="left" vertical="center" wrapText="1"/>
    </xf>
    <xf numFmtId="4" fontId="17" fillId="0" borderId="30" xfId="0" applyNumberFormat="1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7" fillId="0" borderId="23" xfId="0" applyFont="1" applyFill="1" applyBorder="1"/>
    <xf numFmtId="4" fontId="17" fillId="0" borderId="23" xfId="0" applyNumberFormat="1" applyFont="1" applyFill="1" applyBorder="1" applyAlignment="1">
      <alignment horizontal="center" vertical="center"/>
    </xf>
    <xf numFmtId="0" fontId="4" fillId="0" borderId="13" xfId="0" applyFont="1" applyFill="1" applyBorder="1"/>
    <xf numFmtId="0" fontId="23" fillId="0" borderId="13" xfId="0" applyFont="1" applyFill="1" applyBorder="1"/>
    <xf numFmtId="0" fontId="4" fillId="0" borderId="3" xfId="0" applyFont="1" applyFill="1" applyBorder="1"/>
    <xf numFmtId="0" fontId="23" fillId="0" borderId="3" xfId="0" applyFont="1" applyFill="1" applyBorder="1"/>
    <xf numFmtId="0" fontId="0" fillId="5" borderId="0" xfId="0" applyFill="1" applyBorder="1"/>
    <xf numFmtId="0" fontId="0" fillId="5" borderId="0" xfId="0" applyFill="1"/>
    <xf numFmtId="0" fontId="0" fillId="6" borderId="0" xfId="0" applyFill="1"/>
    <xf numFmtId="0" fontId="0" fillId="6" borderId="0" xfId="0" applyFill="1" applyBorder="1"/>
    <xf numFmtId="4" fontId="23" fillId="3" borderId="6" xfId="0" applyNumberFormat="1" applyFont="1" applyFill="1" applyBorder="1" applyAlignment="1">
      <alignment horizontal="center" vertical="center"/>
    </xf>
    <xf numFmtId="0" fontId="4" fillId="3" borderId="0" xfId="0" applyFont="1" applyFill="1" applyBorder="1"/>
    <xf numFmtId="164" fontId="23" fillId="3" borderId="4" xfId="0" applyNumberFormat="1" applyFont="1" applyFill="1" applyBorder="1" applyAlignment="1">
      <alignment horizontal="center" vertical="center"/>
    </xf>
    <xf numFmtId="0" fontId="23" fillId="3" borderId="1" xfId="0" applyFont="1" applyFill="1" applyBorder="1"/>
    <xf numFmtId="0" fontId="0" fillId="3" borderId="0" xfId="0" applyFont="1" applyFill="1" applyBorder="1"/>
    <xf numFmtId="4" fontId="23" fillId="3" borderId="0" xfId="0" applyNumberFormat="1" applyFont="1" applyFill="1" applyBorder="1" applyAlignment="1">
      <alignment horizontal="center" vertical="center"/>
    </xf>
    <xf numFmtId="2" fontId="23" fillId="3" borderId="10" xfId="0" applyNumberFormat="1" applyFont="1" applyFill="1" applyBorder="1" applyAlignment="1">
      <alignment horizontal="left" vertical="center"/>
    </xf>
    <xf numFmtId="0" fontId="0" fillId="3" borderId="13" xfId="0" applyFont="1" applyFill="1" applyBorder="1"/>
    <xf numFmtId="4" fontId="23" fillId="3" borderId="13" xfId="0" applyNumberFormat="1" applyFont="1" applyFill="1" applyBorder="1" applyAlignment="1">
      <alignment horizontal="center" vertical="center"/>
    </xf>
    <xf numFmtId="0" fontId="0" fillId="3" borderId="1" xfId="0" applyFont="1" applyFill="1" applyBorder="1"/>
    <xf numFmtId="4" fontId="23" fillId="3" borderId="1" xfId="0" applyNumberFormat="1" applyFont="1" applyFill="1" applyBorder="1" applyAlignment="1">
      <alignment horizontal="center" vertical="center"/>
    </xf>
    <xf numFmtId="164" fontId="0" fillId="3" borderId="0" xfId="0" applyNumberFormat="1" applyFont="1" applyFill="1" applyBorder="1"/>
    <xf numFmtId="164" fontId="0" fillId="3" borderId="13" xfId="0" applyNumberFormat="1" applyFont="1" applyFill="1" applyBorder="1"/>
    <xf numFmtId="0" fontId="4" fillId="0" borderId="0" xfId="0" applyFont="1" applyBorder="1"/>
    <xf numFmtId="4" fontId="40" fillId="3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40" fillId="3" borderId="0" xfId="0" applyFont="1" applyFill="1" applyBorder="1" applyAlignment="1">
      <alignment horizontal="center" vertical="center"/>
    </xf>
    <xf numFmtId="0" fontId="0" fillId="3" borderId="3" xfId="0" applyFont="1" applyFill="1" applyBorder="1"/>
    <xf numFmtId="164" fontId="0" fillId="3" borderId="3" xfId="0" applyNumberFormat="1" applyFont="1" applyFill="1" applyBorder="1"/>
    <xf numFmtId="2" fontId="23" fillId="0" borderId="4" xfId="0" applyNumberFormat="1" applyFont="1" applyFill="1" applyBorder="1" applyAlignment="1">
      <alignment horizontal="center" vertical="center"/>
    </xf>
    <xf numFmtId="0" fontId="0" fillId="0" borderId="13" xfId="0" applyFont="1" applyFill="1" applyBorder="1"/>
    <xf numFmtId="164" fontId="0" fillId="0" borderId="13" xfId="0" applyNumberFormat="1" applyFont="1" applyFill="1" applyBorder="1"/>
    <xf numFmtId="0" fontId="26" fillId="0" borderId="0" xfId="0" applyFont="1" applyAlignment="1">
      <alignment horizontal="right"/>
    </xf>
    <xf numFmtId="0" fontId="18" fillId="0" borderId="3" xfId="0" applyFont="1" applyFill="1" applyBorder="1" applyAlignment="1">
      <alignment horizontal="center"/>
    </xf>
    <xf numFmtId="4" fontId="17" fillId="0" borderId="47" xfId="0" applyNumberFormat="1" applyFont="1" applyFill="1" applyBorder="1"/>
    <xf numFmtId="0" fontId="18" fillId="0" borderId="47" xfId="0" applyFont="1" applyFill="1" applyBorder="1" applyAlignment="1">
      <alignment horizontal="center" vertical="center"/>
    </xf>
    <xf numFmtId="4" fontId="17" fillId="0" borderId="3" xfId="0" applyNumberFormat="1" applyFont="1" applyFill="1" applyBorder="1"/>
    <xf numFmtId="0" fontId="18" fillId="0" borderId="56" xfId="0" applyFont="1" applyFill="1" applyBorder="1" applyAlignment="1">
      <alignment horizontal="center"/>
    </xf>
    <xf numFmtId="4" fontId="23" fillId="0" borderId="56" xfId="0" applyNumberFormat="1" applyFont="1" applyFill="1" applyBorder="1" applyAlignment="1">
      <alignment horizontal="center" vertical="center"/>
    </xf>
    <xf numFmtId="4" fontId="23" fillId="0" borderId="54" xfId="0" applyNumberFormat="1" applyFont="1" applyFill="1" applyBorder="1" applyAlignment="1">
      <alignment horizontal="center" vertical="center"/>
    </xf>
    <xf numFmtId="4" fontId="23" fillId="0" borderId="27" xfId="0" applyNumberFormat="1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4" fontId="17" fillId="0" borderId="51" xfId="0" applyNumberFormat="1" applyFont="1" applyFill="1" applyBorder="1"/>
    <xf numFmtId="0" fontId="18" fillId="0" borderId="51" xfId="0" applyFont="1" applyFill="1" applyBorder="1" applyAlignment="1">
      <alignment horizontal="center" vertical="center"/>
    </xf>
    <xf numFmtId="0" fontId="17" fillId="3" borderId="6" xfId="0" applyFont="1" applyFill="1" applyBorder="1"/>
    <xf numFmtId="0" fontId="16" fillId="2" borderId="3" xfId="0" applyFont="1" applyFill="1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/>
    <xf numFmtId="0" fontId="16" fillId="2" borderId="1" xfId="0" applyFont="1" applyFill="1" applyBorder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44" fillId="3" borderId="6" xfId="0" applyFont="1" applyFill="1" applyBorder="1" applyAlignment="1">
      <alignment horizontal="center" vertical="center"/>
    </xf>
    <xf numFmtId="165" fontId="15" fillId="0" borderId="7" xfId="0" applyNumberFormat="1" applyFont="1" applyFill="1" applyBorder="1" applyAlignment="1">
      <alignment horizontal="center" vertical="center"/>
    </xf>
    <xf numFmtId="4" fontId="24" fillId="0" borderId="9" xfId="0" applyNumberFormat="1" applyFont="1" applyFill="1" applyBorder="1" applyAlignment="1">
      <alignment horizontal="center" vertical="center"/>
    </xf>
    <xf numFmtId="4" fontId="17" fillId="0" borderId="58" xfId="0" applyNumberFormat="1" applyFont="1" applyFill="1" applyBorder="1"/>
    <xf numFmtId="4" fontId="17" fillId="0" borderId="53" xfId="0" applyNumberFormat="1" applyFont="1" applyFill="1" applyBorder="1"/>
    <xf numFmtId="4" fontId="17" fillId="0" borderId="36" xfId="0" applyNumberFormat="1" applyFont="1" applyFill="1" applyBorder="1"/>
    <xf numFmtId="0" fontId="16" fillId="7" borderId="0" xfId="0" applyFont="1" applyFill="1" applyBorder="1" applyAlignment="1">
      <alignment horizontal="center"/>
    </xf>
    <xf numFmtId="4" fontId="33" fillId="7" borderId="4" xfId="0" applyNumberFormat="1" applyFont="1" applyFill="1" applyBorder="1" applyAlignment="1">
      <alignment horizontal="center" vertical="center"/>
    </xf>
    <xf numFmtId="4" fontId="33" fillId="7" borderId="29" xfId="0" applyNumberFormat="1" applyFont="1" applyFill="1" applyBorder="1" applyAlignment="1">
      <alignment horizontal="center" vertical="center"/>
    </xf>
    <xf numFmtId="0" fontId="0" fillId="7" borderId="3" xfId="0" applyFont="1" applyFill="1" applyBorder="1"/>
    <xf numFmtId="4" fontId="33" fillId="7" borderId="6" xfId="0" applyNumberFormat="1" applyFont="1" applyFill="1" applyBorder="1" applyAlignment="1">
      <alignment horizontal="center" vertical="center"/>
    </xf>
    <xf numFmtId="4" fontId="33" fillId="7" borderId="12" xfId="0" applyNumberFormat="1" applyFont="1" applyFill="1" applyBorder="1" applyAlignment="1">
      <alignment horizontal="center" vertical="center"/>
    </xf>
    <xf numFmtId="0" fontId="0" fillId="7" borderId="13" xfId="0" applyFont="1" applyFill="1" applyBorder="1"/>
    <xf numFmtId="164" fontId="0" fillId="7" borderId="13" xfId="0" applyNumberFormat="1" applyFont="1" applyFill="1" applyBorder="1"/>
    <xf numFmtId="4" fontId="23" fillId="7" borderId="6" xfId="0" applyNumberFormat="1" applyFont="1" applyFill="1" applyBorder="1" applyAlignment="1">
      <alignment horizontal="center" vertical="center"/>
    </xf>
    <xf numFmtId="165" fontId="28" fillId="7" borderId="6" xfId="0" applyNumberFormat="1" applyFont="1" applyFill="1" applyBorder="1" applyAlignment="1">
      <alignment horizontal="center" vertical="center"/>
    </xf>
    <xf numFmtId="165" fontId="28" fillId="7" borderId="19" xfId="0" applyNumberFormat="1" applyFont="1" applyFill="1" applyBorder="1" applyAlignment="1">
      <alignment horizontal="center" vertical="center"/>
    </xf>
    <xf numFmtId="165" fontId="28" fillId="7" borderId="12" xfId="0" applyNumberFormat="1" applyFont="1" applyFill="1" applyBorder="1" applyAlignment="1">
      <alignment horizontal="center" vertical="center"/>
    </xf>
    <xf numFmtId="4" fontId="28" fillId="7" borderId="6" xfId="0" applyNumberFormat="1" applyFont="1" applyFill="1" applyBorder="1" applyAlignment="1">
      <alignment horizontal="center" vertical="center"/>
    </xf>
    <xf numFmtId="4" fontId="15" fillId="0" borderId="35" xfId="0" applyNumberFormat="1" applyFont="1" applyFill="1" applyBorder="1" applyAlignment="1">
      <alignment horizontal="center" vertical="center"/>
    </xf>
    <xf numFmtId="2" fontId="24" fillId="0" borderId="35" xfId="0" applyNumberFormat="1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59" xfId="0" applyFont="1" applyFill="1" applyBorder="1"/>
    <xf numFmtId="4" fontId="24" fillId="0" borderId="23" xfId="0" applyNumberFormat="1" applyFont="1" applyFill="1" applyBorder="1" applyAlignment="1">
      <alignment horizontal="center" vertical="center"/>
    </xf>
    <xf numFmtId="0" fontId="17" fillId="0" borderId="58" xfId="0" applyFont="1" applyFill="1" applyBorder="1"/>
    <xf numFmtId="164" fontId="0" fillId="3" borderId="1" xfId="0" applyNumberFormat="1" applyFont="1" applyFill="1" applyBorder="1"/>
    <xf numFmtId="4" fontId="23" fillId="0" borderId="39" xfId="0" applyNumberFormat="1" applyFont="1" applyFill="1" applyBorder="1" applyAlignment="1">
      <alignment horizontal="center" vertical="center"/>
    </xf>
    <xf numFmtId="4" fontId="17" fillId="0" borderId="39" xfId="0" applyNumberFormat="1" applyFont="1" applyFill="1" applyBorder="1"/>
    <xf numFmtId="4" fontId="15" fillId="0" borderId="30" xfId="0" applyNumberFormat="1" applyFont="1" applyFill="1" applyBorder="1" applyAlignment="1">
      <alignment horizontal="center" vertical="center"/>
    </xf>
    <xf numFmtId="0" fontId="45" fillId="0" borderId="15" xfId="0" applyFont="1" applyFill="1" applyBorder="1" applyAlignment="1">
      <alignment horizontal="left" vertical="center" wrapText="1"/>
    </xf>
    <xf numFmtId="0" fontId="45" fillId="0" borderId="18" xfId="0" applyFont="1" applyFill="1" applyBorder="1" applyAlignment="1">
      <alignment horizontal="left" vertical="center" wrapText="1"/>
    </xf>
    <xf numFmtId="0" fontId="46" fillId="0" borderId="20" xfId="0" applyFont="1" applyFill="1" applyBorder="1" applyAlignment="1">
      <alignment horizontal="center"/>
    </xf>
    <xf numFmtId="0" fontId="47" fillId="0" borderId="26" xfId="0" applyFont="1" applyFill="1" applyBorder="1"/>
    <xf numFmtId="4" fontId="47" fillId="0" borderId="26" xfId="0" applyNumberFormat="1" applyFont="1" applyFill="1" applyBorder="1"/>
    <xf numFmtId="0" fontId="47" fillId="0" borderId="26" xfId="0" applyFont="1" applyFill="1" applyBorder="1" applyAlignment="1">
      <alignment horizontal="center" vertical="center"/>
    </xf>
    <xf numFmtId="0" fontId="47" fillId="0" borderId="31" xfId="0" applyFont="1" applyFill="1" applyBorder="1"/>
    <xf numFmtId="0" fontId="45" fillId="0" borderId="50" xfId="0" applyFont="1" applyFill="1" applyBorder="1" applyAlignment="1">
      <alignment horizontal="left" vertical="center" wrapText="1"/>
    </xf>
    <xf numFmtId="0" fontId="45" fillId="0" borderId="51" xfId="0" applyFont="1" applyFill="1" applyBorder="1" applyAlignment="1">
      <alignment horizontal="left" vertical="center" wrapText="1"/>
    </xf>
    <xf numFmtId="0" fontId="46" fillId="0" borderId="26" xfId="0" applyFont="1" applyFill="1" applyBorder="1" applyAlignment="1">
      <alignment horizontal="center"/>
    </xf>
    <xf numFmtId="0" fontId="45" fillId="0" borderId="46" xfId="0" applyFont="1" applyFill="1" applyBorder="1" applyAlignment="1">
      <alignment horizontal="left" vertical="center" wrapText="1"/>
    </xf>
    <xf numFmtId="0" fontId="45" fillId="0" borderId="26" xfId="0" applyFont="1" applyFill="1" applyBorder="1" applyAlignment="1">
      <alignment horizontal="left" vertical="center" wrapText="1"/>
    </xf>
    <xf numFmtId="0" fontId="45" fillId="0" borderId="49" xfId="0" applyFont="1" applyFill="1" applyBorder="1" applyAlignment="1">
      <alignment horizontal="left" vertical="center" wrapText="1"/>
    </xf>
    <xf numFmtId="0" fontId="45" fillId="0" borderId="30" xfId="0" applyFont="1" applyFill="1" applyBorder="1" applyAlignment="1">
      <alignment horizontal="left" vertical="center" wrapText="1"/>
    </xf>
    <xf numFmtId="0" fontId="46" fillId="0" borderId="21" xfId="0" applyFont="1" applyFill="1" applyBorder="1" applyAlignment="1">
      <alignment horizontal="center"/>
    </xf>
    <xf numFmtId="0" fontId="47" fillId="0" borderId="30" xfId="0" applyFont="1" applyFill="1" applyBorder="1"/>
    <xf numFmtId="4" fontId="47" fillId="0" borderId="30" xfId="0" applyNumberFormat="1" applyFont="1" applyFill="1" applyBorder="1"/>
    <xf numFmtId="0" fontId="47" fillId="0" borderId="30" xfId="0" applyFont="1" applyFill="1" applyBorder="1" applyAlignment="1">
      <alignment horizontal="center" vertical="center"/>
    </xf>
    <xf numFmtId="0" fontId="47" fillId="0" borderId="32" xfId="0" applyFont="1" applyFill="1" applyBorder="1"/>
    <xf numFmtId="4" fontId="24" fillId="0" borderId="10" xfId="0" applyNumberFormat="1" applyFont="1" applyFill="1" applyBorder="1" applyAlignment="1">
      <alignment horizontal="center" vertical="center"/>
    </xf>
    <xf numFmtId="0" fontId="45" fillId="0" borderId="33" xfId="0" applyFont="1" applyFill="1" applyBorder="1" applyAlignment="1">
      <alignment horizontal="left" vertical="center" wrapText="1"/>
    </xf>
    <xf numFmtId="0" fontId="45" fillId="0" borderId="0" xfId="0" applyFont="1" applyFill="1" applyBorder="1" applyAlignment="1">
      <alignment horizontal="left" vertical="center" wrapText="1"/>
    </xf>
    <xf numFmtId="4" fontId="15" fillId="0" borderId="27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23" fillId="0" borderId="33" xfId="0" applyFont="1" applyFill="1" applyBorder="1" applyAlignment="1">
      <alignment horizontal="left" vertical="center" wrapText="1"/>
    </xf>
    <xf numFmtId="0" fontId="24" fillId="0" borderId="26" xfId="0" applyFont="1" applyFill="1" applyBorder="1" applyAlignment="1">
      <alignment horizontal="left" vertical="center" wrapText="1"/>
    </xf>
    <xf numFmtId="0" fontId="24" fillId="0" borderId="30" xfId="0" applyFont="1" applyFill="1" applyBorder="1" applyAlignment="1">
      <alignment horizontal="left" vertical="center" wrapText="1"/>
    </xf>
    <xf numFmtId="4" fontId="15" fillId="0" borderId="9" xfId="0" applyNumberFormat="1" applyFont="1" applyFill="1" applyBorder="1" applyAlignment="1">
      <alignment horizontal="center" vertical="center"/>
    </xf>
    <xf numFmtId="165" fontId="15" fillId="0" borderId="9" xfId="0" applyNumberFormat="1" applyFont="1" applyFill="1" applyBorder="1" applyAlignment="1">
      <alignment horizontal="center" vertical="center"/>
    </xf>
    <xf numFmtId="4" fontId="27" fillId="0" borderId="6" xfId="0" applyNumberFormat="1" applyFont="1" applyFill="1" applyBorder="1" applyAlignment="1">
      <alignment horizontal="center" vertical="center"/>
    </xf>
    <xf numFmtId="4" fontId="24" fillId="0" borderId="15" xfId="0" applyNumberFormat="1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4" fontId="24" fillId="0" borderId="16" xfId="0" applyNumberFormat="1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2" fontId="23" fillId="0" borderId="6" xfId="0" applyNumberFormat="1" applyFont="1" applyFill="1" applyBorder="1" applyAlignment="1">
      <alignment horizontal="center" vertical="center"/>
    </xf>
    <xf numFmtId="4" fontId="23" fillId="3" borderId="4" xfId="0" applyNumberFormat="1" applyFont="1" applyFill="1" applyBorder="1" applyAlignment="1">
      <alignment horizontal="center" vertical="center"/>
    </xf>
    <xf numFmtId="4" fontId="23" fillId="3" borderId="38" xfId="0" applyNumberFormat="1" applyFont="1" applyFill="1" applyBorder="1" applyAlignment="1">
      <alignment horizontal="center" vertical="center"/>
    </xf>
    <xf numFmtId="4" fontId="33" fillId="3" borderId="2" xfId="0" applyNumberFormat="1" applyFont="1" applyFill="1" applyBorder="1" applyAlignment="1">
      <alignment horizontal="center" vertical="center"/>
    </xf>
    <xf numFmtId="4" fontId="33" fillId="3" borderId="6" xfId="0" applyNumberFormat="1" applyFont="1" applyFill="1" applyBorder="1" applyAlignment="1">
      <alignment horizontal="center" vertical="center"/>
    </xf>
    <xf numFmtId="2" fontId="23" fillId="3" borderId="6" xfId="0" applyNumberFormat="1" applyFont="1" applyFill="1" applyBorder="1" applyAlignment="1">
      <alignment horizontal="center" vertical="center"/>
    </xf>
    <xf numFmtId="2" fontId="23" fillId="3" borderId="4" xfId="0" applyNumberFormat="1" applyFont="1" applyFill="1" applyBorder="1" applyAlignment="1">
      <alignment horizontal="center" vertical="center"/>
    </xf>
    <xf numFmtId="2" fontId="23" fillId="3" borderId="11" xfId="0" applyNumberFormat="1" applyFont="1" applyFill="1" applyBorder="1" applyAlignment="1">
      <alignment horizontal="center" vertical="center"/>
    </xf>
    <xf numFmtId="0" fontId="17" fillId="0" borderId="48" xfId="0" applyFont="1" applyFill="1" applyBorder="1"/>
    <xf numFmtId="4" fontId="15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/>
    <xf numFmtId="165" fontId="15" fillId="0" borderId="15" xfId="0" applyNumberFormat="1" applyFont="1" applyFill="1" applyBorder="1" applyAlignment="1">
      <alignment horizontal="center" vertical="center"/>
    </xf>
    <xf numFmtId="165" fontId="24" fillId="0" borderId="15" xfId="0" applyNumberFormat="1" applyFont="1" applyFill="1" applyBorder="1" applyAlignment="1">
      <alignment horizontal="center" vertical="center"/>
    </xf>
    <xf numFmtId="2" fontId="24" fillId="0" borderId="15" xfId="0" applyNumberFormat="1" applyFont="1" applyFill="1" applyBorder="1" applyAlignment="1">
      <alignment horizontal="center" vertical="center"/>
    </xf>
    <xf numFmtId="4" fontId="24" fillId="0" borderId="62" xfId="0" applyNumberFormat="1" applyFont="1" applyFill="1" applyBorder="1" applyAlignment="1">
      <alignment horizontal="center" vertical="center"/>
    </xf>
    <xf numFmtId="165" fontId="24" fillId="0" borderId="62" xfId="0" applyNumberFormat="1" applyFont="1" applyFill="1" applyBorder="1" applyAlignment="1">
      <alignment horizontal="center" vertical="center"/>
    </xf>
    <xf numFmtId="165" fontId="15" fillId="0" borderId="62" xfId="0" applyNumberFormat="1" applyFont="1" applyFill="1" applyBorder="1" applyAlignment="1">
      <alignment horizontal="center" vertical="center"/>
    </xf>
    <xf numFmtId="165" fontId="15" fillId="0" borderId="16" xfId="0" applyNumberFormat="1" applyFont="1" applyFill="1" applyBorder="1" applyAlignment="1">
      <alignment horizontal="center" vertical="center"/>
    </xf>
    <xf numFmtId="0" fontId="17" fillId="0" borderId="38" xfId="0" applyFont="1" applyFill="1" applyBorder="1"/>
    <xf numFmtId="4" fontId="15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/>
    <xf numFmtId="0" fontId="15" fillId="0" borderId="0" xfId="0" applyFont="1" applyBorder="1"/>
    <xf numFmtId="4" fontId="33" fillId="7" borderId="0" xfId="0" applyNumberFormat="1" applyFont="1" applyFill="1" applyBorder="1" applyAlignment="1">
      <alignment horizontal="center" vertical="center"/>
    </xf>
    <xf numFmtId="4" fontId="40" fillId="0" borderId="0" xfId="0" applyNumberFormat="1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/>
    </xf>
    <xf numFmtId="4" fontId="37" fillId="5" borderId="0" xfId="0" applyNumberFormat="1" applyFont="1" applyFill="1" applyBorder="1" applyAlignment="1">
      <alignment horizontal="center" vertical="center"/>
    </xf>
    <xf numFmtId="4" fontId="38" fillId="0" borderId="0" xfId="0" applyNumberFormat="1" applyFont="1" applyBorder="1" applyAlignment="1">
      <alignment horizontal="center" vertical="center" wrapText="1"/>
    </xf>
    <xf numFmtId="4" fontId="30" fillId="0" borderId="0" xfId="0" applyNumberFormat="1" applyFont="1" applyBorder="1" applyAlignment="1">
      <alignment horizontal="center" vertical="center"/>
    </xf>
    <xf numFmtId="4" fontId="30" fillId="6" borderId="0" xfId="0" applyNumberFormat="1" applyFont="1" applyFill="1" applyBorder="1" applyAlignment="1">
      <alignment horizontal="center" vertical="center"/>
    </xf>
    <xf numFmtId="4" fontId="37" fillId="6" borderId="0" xfId="0" applyNumberFormat="1" applyFont="1" applyFill="1" applyBorder="1" applyAlignment="1">
      <alignment horizontal="center" vertical="center"/>
    </xf>
    <xf numFmtId="4" fontId="23" fillId="7" borderId="0" xfId="0" applyNumberFormat="1" applyFont="1" applyFill="1" applyBorder="1" applyAlignment="1">
      <alignment horizontal="center" vertical="center"/>
    </xf>
    <xf numFmtId="4" fontId="28" fillId="7" borderId="0" xfId="0" applyNumberFormat="1" applyFont="1" applyFill="1" applyBorder="1" applyAlignment="1">
      <alignment horizontal="center" vertical="center"/>
    </xf>
    <xf numFmtId="0" fontId="23" fillId="3" borderId="35" xfId="0" applyFont="1" applyFill="1" applyBorder="1" applyAlignment="1">
      <alignment horizontal="left" vertical="center"/>
    </xf>
    <xf numFmtId="4" fontId="15" fillId="3" borderId="35" xfId="0" applyNumberFormat="1" applyFont="1" applyFill="1" applyBorder="1" applyAlignment="1">
      <alignment vertical="center"/>
    </xf>
    <xf numFmtId="2" fontId="23" fillId="3" borderId="35" xfId="0" applyNumberFormat="1" applyFont="1" applyFill="1" applyBorder="1" applyAlignment="1">
      <alignment horizontal="left" vertical="center"/>
    </xf>
    <xf numFmtId="0" fontId="15" fillId="0" borderId="14" xfId="0" applyFont="1" applyFill="1" applyBorder="1" applyAlignment="1">
      <alignment vertical="center"/>
    </xf>
    <xf numFmtId="0" fontId="24" fillId="0" borderId="62" xfId="0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vertical="center"/>
    </xf>
    <xf numFmtId="4" fontId="38" fillId="0" borderId="0" xfId="0" applyNumberFormat="1" applyFont="1" applyFill="1" applyBorder="1" applyAlignment="1">
      <alignment horizontal="center" vertical="center"/>
    </xf>
    <xf numFmtId="4" fontId="38" fillId="0" borderId="0" xfId="0" applyNumberFormat="1" applyFont="1" applyBorder="1" applyAlignment="1">
      <alignment horizontal="center" vertical="center"/>
    </xf>
    <xf numFmtId="0" fontId="0" fillId="8" borderId="0" xfId="0" applyFont="1" applyFill="1" applyBorder="1"/>
    <xf numFmtId="164" fontId="0" fillId="8" borderId="0" xfId="0" applyNumberFormat="1" applyFont="1" applyFill="1" applyBorder="1"/>
    <xf numFmtId="4" fontId="48" fillId="8" borderId="4" xfId="0" applyNumberFormat="1" applyFont="1" applyFill="1" applyBorder="1" applyAlignment="1">
      <alignment horizontal="center" vertical="center"/>
    </xf>
    <xf numFmtId="4" fontId="23" fillId="8" borderId="6" xfId="0" applyNumberFormat="1" applyFont="1" applyFill="1" applyBorder="1" applyAlignment="1">
      <alignment horizontal="center" vertical="center"/>
    </xf>
    <xf numFmtId="4" fontId="49" fillId="0" borderId="0" xfId="0" applyNumberFormat="1" applyFont="1" applyFill="1" applyBorder="1" applyAlignment="1">
      <alignment horizontal="center" vertical="center"/>
    </xf>
    <xf numFmtId="4" fontId="49" fillId="0" borderId="0" xfId="0" applyNumberFormat="1" applyFont="1" applyBorder="1" applyAlignment="1">
      <alignment horizontal="center" vertical="center"/>
    </xf>
    <xf numFmtId="166" fontId="49" fillId="0" borderId="0" xfId="0" applyNumberFormat="1" applyFont="1" applyFill="1" applyBorder="1" applyAlignment="1">
      <alignment horizontal="left" vertical="center"/>
    </xf>
    <xf numFmtId="0" fontId="42" fillId="0" borderId="1" xfId="0" applyFont="1" applyBorder="1" applyAlignment="1" applyProtection="1">
      <alignment horizontal="center" vertical="center" wrapText="1"/>
    </xf>
    <xf numFmtId="0" fontId="22" fillId="0" borderId="1" xfId="0" applyFont="1" applyBorder="1" applyAlignment="1"/>
    <xf numFmtId="0" fontId="0" fillId="0" borderId="1" xfId="0" applyFont="1" applyBorder="1" applyAlignment="1"/>
    <xf numFmtId="0" fontId="20" fillId="0" borderId="0" xfId="0" applyFont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18" xfId="0" applyFont="1" applyFill="1" applyBorder="1" applyAlignment="1">
      <alignment horizontal="left" vertical="center" wrapText="1"/>
    </xf>
    <xf numFmtId="0" fontId="35" fillId="0" borderId="18" xfId="0" applyFont="1" applyFill="1" applyBorder="1" applyAlignment="1">
      <alignment horizontal="left" vertical="center" wrapText="1"/>
    </xf>
    <xf numFmtId="0" fontId="35" fillId="0" borderId="20" xfId="0" applyFont="1" applyFill="1" applyBorder="1" applyAlignment="1">
      <alignment horizontal="left" vertical="center" wrapText="1"/>
    </xf>
    <xf numFmtId="0" fontId="24" fillId="0" borderId="33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vertical="center"/>
    </xf>
    <xf numFmtId="0" fontId="35" fillId="0" borderId="44" xfId="0" applyFont="1" applyFill="1" applyBorder="1" applyAlignment="1">
      <alignment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indent="10"/>
    </xf>
    <xf numFmtId="0" fontId="4" fillId="0" borderId="0" xfId="0" applyFont="1" applyBorder="1"/>
    <xf numFmtId="0" fontId="23" fillId="3" borderId="12" xfId="0" applyFont="1" applyFill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27" fillId="0" borderId="29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wrapText="1"/>
    </xf>
    <xf numFmtId="0" fontId="0" fillId="3" borderId="13" xfId="0" applyFont="1" applyFill="1" applyBorder="1" applyAlignment="1">
      <alignment horizontal="left" vertical="center" wrapText="1"/>
    </xf>
    <xf numFmtId="0" fontId="0" fillId="3" borderId="19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12" fillId="3" borderId="19" xfId="0" applyFont="1" applyFill="1" applyBorder="1" applyAlignment="1">
      <alignment horizontal="left" vertical="center" wrapText="1"/>
    </xf>
    <xf numFmtId="0" fontId="27" fillId="3" borderId="29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27" fillId="3" borderId="12" xfId="0" applyFont="1" applyFill="1" applyBorder="1" applyAlignment="1">
      <alignment vertical="center" wrapText="1"/>
    </xf>
    <xf numFmtId="0" fontId="0" fillId="3" borderId="13" xfId="0" applyFont="1" applyFill="1" applyBorder="1" applyAlignment="1">
      <alignment vertical="center" wrapText="1"/>
    </xf>
    <xf numFmtId="0" fontId="0" fillId="3" borderId="19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27" fillId="3" borderId="2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28" fillId="7" borderId="12" xfId="0" applyFont="1" applyFill="1" applyBorder="1" applyAlignment="1">
      <alignment horizontal="left" vertical="center" wrapText="1"/>
    </xf>
    <xf numFmtId="0" fontId="28" fillId="7" borderId="13" xfId="0" applyFont="1" applyFill="1" applyBorder="1" applyAlignment="1">
      <alignment horizontal="left" wrapText="1"/>
    </xf>
    <xf numFmtId="0" fontId="28" fillId="7" borderId="19" xfId="0" applyFont="1" applyFill="1" applyBorder="1" applyAlignment="1">
      <alignment horizontal="left" wrapText="1"/>
    </xf>
    <xf numFmtId="0" fontId="27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9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right" wrapText="1"/>
    </xf>
    <xf numFmtId="0" fontId="26" fillId="0" borderId="0" xfId="0" applyFont="1" applyAlignment="1">
      <alignment horizontal="right"/>
    </xf>
    <xf numFmtId="0" fontId="43" fillId="0" borderId="24" xfId="0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3" fillId="0" borderId="13" xfId="0" applyFont="1" applyFill="1" applyBorder="1" applyAlignment="1">
      <alignment wrapText="1"/>
    </xf>
    <xf numFmtId="0" fontId="23" fillId="0" borderId="19" xfId="0" applyFont="1" applyFill="1" applyBorder="1" applyAlignment="1">
      <alignment wrapText="1"/>
    </xf>
    <xf numFmtId="0" fontId="23" fillId="0" borderId="24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0" fontId="15" fillId="0" borderId="3" xfId="0" applyFont="1" applyBorder="1"/>
    <xf numFmtId="0" fontId="15" fillId="0" borderId="25" xfId="0" applyFont="1" applyBorder="1"/>
    <xf numFmtId="0" fontId="23" fillId="0" borderId="55" xfId="0" applyFont="1" applyFill="1" applyBorder="1" applyAlignment="1">
      <alignment horizontal="left" vertical="center" wrapText="1"/>
    </xf>
    <xf numFmtId="0" fontId="15" fillId="0" borderId="56" xfId="0" applyFont="1" applyFill="1" applyBorder="1" applyAlignment="1">
      <alignment horizontal="left" vertical="center" wrapText="1"/>
    </xf>
    <xf numFmtId="0" fontId="23" fillId="0" borderId="24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32" fillId="7" borderId="29" xfId="0" applyFont="1" applyFill="1" applyBorder="1" applyAlignment="1" applyProtection="1">
      <alignment horizontal="center" vertical="center" wrapText="1"/>
    </xf>
    <xf numFmtId="0" fontId="0" fillId="7" borderId="1" xfId="0" applyFont="1" applyFill="1" applyBorder="1" applyAlignment="1"/>
    <xf numFmtId="0" fontId="0" fillId="7" borderId="5" xfId="0" applyFont="1" applyFill="1" applyBorder="1" applyAlignment="1"/>
    <xf numFmtId="0" fontId="24" fillId="0" borderId="20" xfId="0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left" vertical="center" wrapText="1"/>
    </xf>
    <xf numFmtId="49" fontId="15" fillId="0" borderId="8" xfId="0" applyNumberFormat="1" applyFont="1" applyFill="1" applyBorder="1" applyAlignment="1">
      <alignment horizontal="left" vertical="center" wrapText="1"/>
    </xf>
    <xf numFmtId="49" fontId="0" fillId="0" borderId="8" xfId="0" applyNumberFormat="1" applyFont="1" applyFill="1" applyBorder="1" applyAlignment="1">
      <alignment horizontal="left" vertical="center" wrapText="1"/>
    </xf>
    <xf numFmtId="49" fontId="0" fillId="0" borderId="43" xfId="0" applyNumberFormat="1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vertical="center" wrapText="1"/>
    </xf>
    <xf numFmtId="0" fontId="24" fillId="0" borderId="21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/>
    </xf>
    <xf numFmtId="0" fontId="24" fillId="0" borderId="42" xfId="0" applyFont="1" applyFill="1" applyBorder="1" applyAlignment="1">
      <alignment vertical="center" wrapText="1"/>
    </xf>
    <xf numFmtId="0" fontId="23" fillId="3" borderId="12" xfId="0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horizontal="left" vertical="center" wrapText="1"/>
    </xf>
    <xf numFmtId="49" fontId="24" fillId="0" borderId="18" xfId="0" applyNumberFormat="1" applyFont="1" applyFill="1" applyBorder="1" applyAlignment="1">
      <alignment horizontal="left" vertical="center" wrapText="1"/>
    </xf>
    <xf numFmtId="0" fontId="15" fillId="0" borderId="18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left" vertical="center" wrapText="1"/>
    </xf>
    <xf numFmtId="0" fontId="0" fillId="0" borderId="26" xfId="0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wrapText="1"/>
    </xf>
    <xf numFmtId="0" fontId="0" fillId="0" borderId="19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13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7" fillId="8" borderId="12" xfId="0" applyFont="1" applyFill="1" applyBorder="1" applyAlignment="1">
      <alignment vertical="center" wrapText="1"/>
    </xf>
    <xf numFmtId="0" fontId="0" fillId="8" borderId="13" xfId="0" applyFont="1" applyFill="1" applyBorder="1" applyAlignment="1">
      <alignment vertical="center" wrapText="1"/>
    </xf>
    <xf numFmtId="0" fontId="0" fillId="8" borderId="19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29" fillId="0" borderId="0" xfId="0" applyFont="1" applyBorder="1" applyAlignment="1"/>
    <xf numFmtId="0" fontId="27" fillId="7" borderId="12" xfId="0" applyFont="1" applyFill="1" applyBorder="1" applyAlignment="1">
      <alignment vertical="center" wrapText="1"/>
    </xf>
    <xf numFmtId="0" fontId="0" fillId="7" borderId="13" xfId="0" applyFont="1" applyFill="1" applyBorder="1" applyAlignment="1">
      <alignment vertical="center" wrapText="1"/>
    </xf>
    <xf numFmtId="0" fontId="0" fillId="7" borderId="19" xfId="0" applyFont="1" applyFill="1" applyBorder="1" applyAlignment="1">
      <alignment vertical="center" wrapText="1"/>
    </xf>
    <xf numFmtId="0" fontId="27" fillId="3" borderId="24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3" borderId="25" xfId="0" applyFont="1" applyFill="1" applyBorder="1" applyAlignment="1">
      <alignment vertical="center" wrapText="1"/>
    </xf>
    <xf numFmtId="0" fontId="23" fillId="3" borderId="24" xfId="0" applyFont="1" applyFill="1" applyBorder="1" applyAlignment="1">
      <alignment vertical="center" wrapText="1"/>
    </xf>
    <xf numFmtId="0" fontId="23" fillId="0" borderId="60" xfId="0" applyFont="1" applyFill="1" applyBorder="1" applyAlignment="1">
      <alignment horizontal="left" vertical="center" wrapText="1"/>
    </xf>
    <xf numFmtId="0" fontId="15" fillId="0" borderId="47" xfId="0" applyFont="1" applyFill="1" applyBorder="1" applyAlignment="1">
      <alignment vertical="center"/>
    </xf>
    <xf numFmtId="0" fontId="15" fillId="0" borderId="61" xfId="0" applyFont="1" applyFill="1" applyBorder="1" applyAlignment="1">
      <alignment vertical="center"/>
    </xf>
    <xf numFmtId="0" fontId="12" fillId="0" borderId="13" xfId="0" applyFont="1" applyBorder="1" applyAlignment="1">
      <alignment horizontal="left" vertical="center" wrapText="1"/>
    </xf>
    <xf numFmtId="0" fontId="32" fillId="7" borderId="12" xfId="0" applyFont="1" applyFill="1" applyBorder="1" applyAlignment="1" applyProtection="1">
      <alignment horizontal="left" vertical="center" wrapText="1"/>
    </xf>
    <xf numFmtId="0" fontId="36" fillId="7" borderId="13" xfId="0" applyFont="1" applyFill="1" applyBorder="1" applyAlignment="1">
      <alignment horizontal="left" wrapText="1"/>
    </xf>
    <xf numFmtId="0" fontId="36" fillId="7" borderId="19" xfId="0" applyFont="1" applyFill="1" applyBorder="1" applyAlignment="1">
      <alignment horizontal="left" wrapText="1"/>
    </xf>
    <xf numFmtId="0" fontId="27" fillId="0" borderId="13" xfId="0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15" fillId="0" borderId="57" xfId="0" applyFont="1" applyFill="1" applyBorder="1" applyAlignment="1">
      <alignment horizontal="left" vertical="center" wrapText="1"/>
    </xf>
    <xf numFmtId="0" fontId="0" fillId="0" borderId="27" xfId="0" applyFont="1" applyBorder="1" applyAlignment="1">
      <alignment horizontal="left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15" fillId="0" borderId="50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15" fillId="0" borderId="47" xfId="0" applyFont="1" applyFill="1" applyBorder="1" applyAlignment="1">
      <alignment horizontal="center" vertical="center"/>
    </xf>
    <xf numFmtId="0" fontId="15" fillId="0" borderId="61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/>
    </xf>
    <xf numFmtId="0" fontId="15" fillId="0" borderId="35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15" fillId="0" borderId="19" xfId="0" applyFont="1" applyFill="1" applyBorder="1" applyAlignment="1">
      <alignment vertical="center"/>
    </xf>
    <xf numFmtId="0" fontId="15" fillId="0" borderId="17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42" xfId="0" applyFont="1" applyFill="1" applyBorder="1" applyAlignment="1">
      <alignment horizontal="left" vertical="center" wrapText="1"/>
    </xf>
    <xf numFmtId="0" fontId="23" fillId="0" borderId="29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34" fillId="0" borderId="51" xfId="0" applyFont="1" applyFill="1" applyBorder="1" applyAlignment="1">
      <alignment horizontal="center" vertical="center" wrapText="1"/>
    </xf>
    <xf numFmtId="0" fontId="15" fillId="0" borderId="51" xfId="0" applyFont="1" applyFill="1" applyBorder="1" applyAlignment="1">
      <alignment vertical="center" wrapText="1"/>
    </xf>
    <xf numFmtId="0" fontId="24" fillId="0" borderId="26" xfId="0" applyFont="1" applyFill="1" applyBorder="1" applyAlignment="1">
      <alignment horizontal="left" vertical="center" wrapText="1"/>
    </xf>
    <xf numFmtId="0" fontId="35" fillId="0" borderId="26" xfId="0" applyFont="1" applyFill="1" applyBorder="1" applyAlignment="1">
      <alignment horizontal="left" vertical="center" wrapText="1"/>
    </xf>
    <xf numFmtId="0" fontId="24" fillId="0" borderId="30" xfId="0" applyFont="1" applyFill="1" applyBorder="1" applyAlignment="1">
      <alignment horizontal="left" vertical="center" wrapText="1"/>
    </xf>
    <xf numFmtId="0" fontId="35" fillId="0" borderId="30" xfId="0" applyFont="1" applyFill="1" applyBorder="1" applyAlignment="1">
      <alignment horizontal="left" vertical="center" wrapText="1"/>
    </xf>
    <xf numFmtId="0" fontId="24" fillId="0" borderId="51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5" fillId="0" borderId="6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00FF"/>
      <color rgb="FFFF0066"/>
      <color rgb="FFFCD5B4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46"/>
  <sheetViews>
    <sheetView tabSelected="1" view="pageBreakPreview" topLeftCell="C2" zoomScale="50" zoomScaleNormal="50" zoomScaleSheetLayoutView="50" workbookViewId="0">
      <selection activeCell="C5" sqref="C5:AD6"/>
    </sheetView>
  </sheetViews>
  <sheetFormatPr defaultColWidth="9.6640625" defaultRowHeight="20.399999999999999" x14ac:dyDescent="0.25"/>
  <cols>
    <col min="1" max="1" width="39" hidden="1" customWidth="1"/>
    <col min="2" max="2" width="34" hidden="1" customWidth="1"/>
    <col min="3" max="3" width="21.6640625" customWidth="1"/>
    <col min="4" max="4" width="48" hidden="1" customWidth="1"/>
    <col min="5" max="5" width="41.33203125" hidden="1" customWidth="1"/>
    <col min="6" max="6" width="27.44140625" hidden="1" customWidth="1"/>
    <col min="7" max="7" width="22.6640625" hidden="1" customWidth="1"/>
    <col min="8" max="8" width="39" hidden="1" customWidth="1"/>
    <col min="9" max="9" width="26.33203125" hidden="1" customWidth="1"/>
    <col min="10" max="10" width="35" hidden="1" customWidth="1"/>
    <col min="11" max="11" width="25.44140625" hidden="1" customWidth="1"/>
    <col min="12" max="12" width="24.33203125" hidden="1" customWidth="1"/>
    <col min="13" max="13" width="41.6640625" hidden="1" customWidth="1"/>
    <col min="14" max="14" width="24.5546875" hidden="1" customWidth="1"/>
    <col min="15" max="15" width="20.33203125" hidden="1" customWidth="1"/>
    <col min="16" max="17" width="21.5546875" hidden="1" customWidth="1"/>
    <col min="18" max="18" width="21.6640625" hidden="1" customWidth="1"/>
    <col min="19" max="19" width="27.6640625" hidden="1" customWidth="1"/>
    <col min="20" max="20" width="5.44140625" hidden="1" customWidth="1"/>
    <col min="21" max="21" width="22.5546875" hidden="1" customWidth="1"/>
    <col min="22" max="22" width="46.5546875" hidden="1" customWidth="1"/>
    <col min="23" max="23" width="26.6640625" hidden="1" customWidth="1"/>
    <col min="24" max="24" width="30.44140625" hidden="1" customWidth="1"/>
    <col min="25" max="25" width="90" hidden="1" customWidth="1"/>
    <col min="26" max="26" width="26.33203125" customWidth="1"/>
    <col min="27" max="27" width="38.33203125" customWidth="1"/>
    <col min="28" max="28" width="50.6640625" customWidth="1"/>
    <col min="29" max="29" width="53.33203125" customWidth="1"/>
    <col min="30" max="30" width="44" customWidth="1"/>
    <col min="31" max="31" width="0.6640625" hidden="1" customWidth="1"/>
    <col min="32" max="32" width="16.6640625" style="19" hidden="1" customWidth="1"/>
    <col min="33" max="33" width="31.33203125" hidden="1" customWidth="1"/>
    <col min="34" max="34" width="54.5546875" hidden="1" customWidth="1"/>
    <col min="35" max="35" width="53.5546875" hidden="1" customWidth="1"/>
    <col min="36" max="36" width="20.33203125" hidden="1" customWidth="1"/>
    <col min="37" max="37" width="22" hidden="1" customWidth="1"/>
    <col min="38" max="38" width="47" hidden="1" customWidth="1"/>
    <col min="39" max="39" width="23" style="28" customWidth="1"/>
    <col min="40" max="41" width="21.109375" style="28" customWidth="1"/>
    <col min="42" max="42" width="16.109375" style="85" customWidth="1"/>
    <col min="43" max="43" width="19.109375" style="85" bestFit="1" customWidth="1"/>
    <col min="44" max="44" width="19" style="85" customWidth="1"/>
    <col min="45" max="45" width="9.6640625" style="1"/>
  </cols>
  <sheetData>
    <row r="1" spans="2:46" ht="109.2" hidden="1" customHeight="1" x14ac:dyDescent="0.4">
      <c r="AC1" s="348" t="s">
        <v>17</v>
      </c>
      <c r="AD1" s="349"/>
      <c r="AE1" s="349"/>
      <c r="AF1" s="349"/>
      <c r="AG1" s="349"/>
      <c r="AH1" s="349"/>
      <c r="AI1" s="349"/>
      <c r="AJ1" s="349"/>
      <c r="AK1" s="349"/>
      <c r="AL1" s="349"/>
      <c r="AM1" s="349"/>
      <c r="AN1" s="349"/>
      <c r="AO1" s="165"/>
    </row>
    <row r="2" spans="2:46" ht="96" customHeight="1" x14ac:dyDescent="0.25">
      <c r="AC2" s="460" t="s">
        <v>87</v>
      </c>
      <c r="AD2" s="461"/>
      <c r="AE2" s="461"/>
      <c r="AF2" s="461"/>
      <c r="AG2" s="461"/>
      <c r="AH2" s="461"/>
      <c r="AI2" s="461"/>
      <c r="AJ2" s="461"/>
      <c r="AK2" s="461"/>
      <c r="AL2" s="461"/>
      <c r="AM2" s="461"/>
      <c r="AN2" s="461"/>
      <c r="AO2" s="461"/>
    </row>
    <row r="3" spans="2:46" s="2" customFormat="1" ht="95.4" customHeight="1" x14ac:dyDescent="0.4"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301" t="s">
        <v>88</v>
      </c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3"/>
      <c r="AO3" s="303"/>
      <c r="AP3" s="85"/>
      <c r="AQ3" s="85"/>
      <c r="AR3" s="85"/>
      <c r="AS3" s="270"/>
    </row>
    <row r="4" spans="2:46" s="2" customFormat="1" ht="122.4" customHeight="1" thickBot="1" x14ac:dyDescent="0.45">
      <c r="C4" s="298" t="s">
        <v>31</v>
      </c>
      <c r="D4" s="299"/>
      <c r="E4" s="299"/>
      <c r="F4" s="299"/>
      <c r="G4" s="299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299"/>
      <c r="AJ4" s="299"/>
      <c r="AK4" s="299"/>
      <c r="AL4" s="299"/>
      <c r="AM4" s="299"/>
      <c r="AN4" s="299"/>
      <c r="AO4" s="300"/>
      <c r="AP4" s="85"/>
      <c r="AQ4" s="85"/>
      <c r="AR4" s="85"/>
      <c r="AS4" s="270"/>
    </row>
    <row r="5" spans="2:46" s="21" customFormat="1" ht="50.4" customHeight="1" thickBot="1" x14ac:dyDescent="0.35">
      <c r="B5" s="22"/>
      <c r="C5" s="350" t="s">
        <v>6</v>
      </c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2"/>
      <c r="AE5" s="178"/>
      <c r="AF5" s="179"/>
      <c r="AG5" s="180"/>
      <c r="AH5" s="180"/>
      <c r="AI5" s="180"/>
      <c r="AJ5" s="180"/>
      <c r="AK5" s="180"/>
      <c r="AL5" s="180"/>
      <c r="AM5" s="430" t="s">
        <v>15</v>
      </c>
      <c r="AN5" s="431"/>
      <c r="AO5" s="432"/>
      <c r="AP5" s="85"/>
      <c r="AQ5" s="85"/>
      <c r="AR5" s="85"/>
      <c r="AS5" s="271"/>
    </row>
    <row r="6" spans="2:46" s="21" customFormat="1" ht="48" customHeight="1" thickBot="1" x14ac:dyDescent="0.35">
      <c r="B6" s="22"/>
      <c r="C6" s="353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4"/>
      <c r="R6" s="354"/>
      <c r="S6" s="354"/>
      <c r="T6" s="354"/>
      <c r="U6" s="354"/>
      <c r="V6" s="354"/>
      <c r="W6" s="354"/>
      <c r="X6" s="354"/>
      <c r="Y6" s="354"/>
      <c r="Z6" s="354"/>
      <c r="AA6" s="354"/>
      <c r="AB6" s="354"/>
      <c r="AC6" s="354"/>
      <c r="AD6" s="355"/>
      <c r="AE6" s="181"/>
      <c r="AF6" s="182" t="s">
        <v>9</v>
      </c>
      <c r="AG6" s="183"/>
      <c r="AH6" s="183"/>
      <c r="AI6" s="183"/>
      <c r="AJ6" s="183"/>
      <c r="AK6" s="183"/>
      <c r="AL6" s="183"/>
      <c r="AM6" s="184" t="s">
        <v>16</v>
      </c>
      <c r="AN6" s="184" t="s">
        <v>18</v>
      </c>
      <c r="AO6" s="184" t="s">
        <v>32</v>
      </c>
      <c r="AP6" s="85"/>
      <c r="AQ6" s="85"/>
      <c r="AR6" s="85"/>
      <c r="AS6" s="271"/>
    </row>
    <row r="7" spans="2:46" s="21" customFormat="1" ht="65.400000000000006" customHeight="1" thickBot="1" x14ac:dyDescent="0.35">
      <c r="B7" s="22"/>
      <c r="C7" s="369" t="s">
        <v>52</v>
      </c>
      <c r="D7" s="370"/>
      <c r="E7" s="370"/>
      <c r="F7" s="370"/>
      <c r="G7" s="370"/>
      <c r="H7" s="370"/>
      <c r="I7" s="370"/>
      <c r="J7" s="370"/>
      <c r="K7" s="370"/>
      <c r="L7" s="370"/>
      <c r="M7" s="370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71"/>
      <c r="AE7" s="190"/>
      <c r="AF7" s="191" t="e">
        <f>AF9+AF13+AF43+AF44+AF45+AF46+#REF!+#REF!+AF47+#REF!+#REF!+#REF!+AF52+AF53+#REF!+#REF!</f>
        <v>#REF!</v>
      </c>
      <c r="AG7" s="191" t="e">
        <f>AG9+AG13+AG43+AG44+AG45+AG46+#REF!+#REF!+AG47+#REF!+#REF!+#REF!+AG52+AG53+#REF!+#REF!</f>
        <v>#REF!</v>
      </c>
      <c r="AH7" s="191" t="e">
        <f>AH9+AH13+AH43+AH44+AH45+AH46+#REF!+#REF!+AH47+#REF!+#REF!+#REF!+AH52+AH53+#REF!+#REF!</f>
        <v>#REF!</v>
      </c>
      <c r="AI7" s="191" t="e">
        <f>AI9+AI13+AI43+AI44+AI45+AI46+#REF!+#REF!+AI47+#REF!+#REF!+#REF!+AI52+AI53+#REF!+#REF!</f>
        <v>#REF!</v>
      </c>
      <c r="AJ7" s="191" t="e">
        <f>AJ9+AJ13+AJ43+AJ44+AJ45+AJ46+#REF!+#REF!+AJ47+#REF!+#REF!+#REF!+AJ52+AJ53+#REF!+#REF!</f>
        <v>#REF!</v>
      </c>
      <c r="AK7" s="191" t="e">
        <f>AK9+AK13+AK43+AK44+AK45+AK46+#REF!+#REF!+AK47+#REF!+#REF!+#REF!+AK52+AK53+#REF!+#REF!</f>
        <v>#REF!</v>
      </c>
      <c r="AL7" s="192" t="e">
        <f>AL9+AL13+AL43+AL44+AL45+AL46+#REF!+#REF!+AL47+#REF!+#REF!+#REF!+AL52+AL53+#REF!+#REF!</f>
        <v>#REF!</v>
      </c>
      <c r="AM7" s="191">
        <f>AM9+AM10+AM13+AM43+AM44+AM45+AM46+AM47+AM52+AM53+AM54+AM55+AM56+AM57+AM58</f>
        <v>822524.44</v>
      </c>
      <c r="AN7" s="191">
        <f t="shared" ref="AN7:AO7" si="0">AN9+AN10+AN13+AN43+AN44+AN45+AN46+AN47+AN52+AN53+AN54+AN55+AN56+AN57+AN58</f>
        <v>832953.28</v>
      </c>
      <c r="AO7" s="191">
        <f t="shared" si="0"/>
        <v>855600.70000000007</v>
      </c>
      <c r="AP7" s="272"/>
      <c r="AQ7" s="272"/>
      <c r="AR7" s="272"/>
      <c r="AS7" s="271"/>
    </row>
    <row r="8" spans="2:46" s="23" customFormat="1" ht="34.200000000000003" customHeight="1" thickBot="1" x14ac:dyDescent="0.35">
      <c r="B8" s="24"/>
      <c r="C8" s="361" t="s">
        <v>0</v>
      </c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  <c r="AD8" s="363"/>
      <c r="AE8" s="41"/>
      <c r="AF8" s="42" t="s">
        <v>10</v>
      </c>
      <c r="AG8" s="25"/>
      <c r="AH8" s="25"/>
      <c r="AI8" s="25"/>
      <c r="AJ8" s="43"/>
      <c r="AK8" s="43"/>
      <c r="AL8" s="25"/>
      <c r="AM8" s="76"/>
      <c r="AN8" s="44"/>
      <c r="AO8" s="177"/>
      <c r="AP8" s="85"/>
      <c r="AQ8" s="85"/>
      <c r="AR8" s="85"/>
      <c r="AS8" s="25"/>
    </row>
    <row r="9" spans="2:46" s="23" customFormat="1" ht="51.6" customHeight="1" thickBot="1" x14ac:dyDescent="0.35">
      <c r="B9" s="24"/>
      <c r="C9" s="358" t="s">
        <v>45</v>
      </c>
      <c r="D9" s="359"/>
      <c r="E9" s="359"/>
      <c r="F9" s="359"/>
      <c r="G9" s="359"/>
      <c r="H9" s="359"/>
      <c r="I9" s="359"/>
      <c r="J9" s="359"/>
      <c r="K9" s="359"/>
      <c r="L9" s="359"/>
      <c r="M9" s="359"/>
      <c r="N9" s="359"/>
      <c r="O9" s="359"/>
      <c r="P9" s="359"/>
      <c r="Q9" s="359"/>
      <c r="R9" s="359"/>
      <c r="S9" s="359"/>
      <c r="T9" s="359"/>
      <c r="U9" s="359"/>
      <c r="V9" s="359"/>
      <c r="W9" s="359"/>
      <c r="X9" s="359"/>
      <c r="Y9" s="359"/>
      <c r="Z9" s="359"/>
      <c r="AA9" s="359"/>
      <c r="AB9" s="359"/>
      <c r="AC9" s="359"/>
      <c r="AD9" s="360"/>
      <c r="AE9" s="166"/>
      <c r="AF9" s="45">
        <f>12686+3105</f>
        <v>15791</v>
      </c>
      <c r="AG9" s="59"/>
      <c r="AH9" s="59"/>
      <c r="AI9" s="59"/>
      <c r="AJ9" s="167">
        <v>3188</v>
      </c>
      <c r="AK9" s="168">
        <v>12751</v>
      </c>
      <c r="AL9" s="169"/>
      <c r="AM9" s="45">
        <f>11317+3717</f>
        <v>15034</v>
      </c>
      <c r="AN9" s="45">
        <v>25056</v>
      </c>
      <c r="AO9" s="53">
        <v>45101</v>
      </c>
      <c r="AP9" s="85"/>
      <c r="AQ9" s="85"/>
      <c r="AR9" s="85"/>
      <c r="AS9" s="25"/>
      <c r="AT9" s="25"/>
    </row>
    <row r="10" spans="2:46" s="23" customFormat="1" ht="51.6" customHeight="1" thickBot="1" x14ac:dyDescent="0.35">
      <c r="B10" s="24"/>
      <c r="C10" s="435" t="s">
        <v>49</v>
      </c>
      <c r="D10" s="436"/>
      <c r="E10" s="436"/>
      <c r="F10" s="436"/>
      <c r="G10" s="436"/>
      <c r="H10" s="436"/>
      <c r="I10" s="436"/>
      <c r="J10" s="436"/>
      <c r="K10" s="436"/>
      <c r="L10" s="436"/>
      <c r="M10" s="436"/>
      <c r="N10" s="436"/>
      <c r="O10" s="436"/>
      <c r="P10" s="436"/>
      <c r="Q10" s="436"/>
      <c r="R10" s="436"/>
      <c r="S10" s="436"/>
      <c r="T10" s="436"/>
      <c r="U10" s="436"/>
      <c r="V10" s="436"/>
      <c r="W10" s="436"/>
      <c r="X10" s="436"/>
      <c r="Y10" s="436"/>
      <c r="Z10" s="436"/>
      <c r="AA10" s="436"/>
      <c r="AB10" s="436"/>
      <c r="AC10" s="436"/>
      <c r="AD10" s="436"/>
      <c r="AE10" s="97"/>
      <c r="AF10" s="98"/>
      <c r="AG10" s="133"/>
      <c r="AH10" s="133"/>
      <c r="AI10" s="133"/>
      <c r="AJ10" s="99"/>
      <c r="AK10" s="100"/>
      <c r="AL10" s="187"/>
      <c r="AM10" s="53">
        <f>AM12</f>
        <v>0</v>
      </c>
      <c r="AN10" s="53">
        <f t="shared" ref="AN10:AO10" si="1">AN12</f>
        <v>0</v>
      </c>
      <c r="AO10" s="53">
        <f t="shared" si="1"/>
        <v>2430</v>
      </c>
      <c r="AP10" s="85"/>
      <c r="AQ10" s="85"/>
      <c r="AR10" s="85"/>
      <c r="AS10" s="25"/>
      <c r="AT10" s="25"/>
    </row>
    <row r="11" spans="2:46" s="23" customFormat="1" ht="40.799999999999997" customHeight="1" x14ac:dyDescent="0.3">
      <c r="B11" s="24"/>
      <c r="C11" s="437" t="s">
        <v>50</v>
      </c>
      <c r="D11" s="438"/>
      <c r="E11" s="438"/>
      <c r="F11" s="438"/>
      <c r="G11" s="438"/>
      <c r="H11" s="438"/>
      <c r="I11" s="438"/>
      <c r="J11" s="438"/>
      <c r="K11" s="438"/>
      <c r="L11" s="438"/>
      <c r="M11" s="438"/>
      <c r="N11" s="438"/>
      <c r="O11" s="438"/>
      <c r="P11" s="438"/>
      <c r="Q11" s="438"/>
      <c r="R11" s="438"/>
      <c r="S11" s="438"/>
      <c r="T11" s="438"/>
      <c r="U11" s="438"/>
      <c r="V11" s="438"/>
      <c r="W11" s="438"/>
      <c r="X11" s="438"/>
      <c r="Y11" s="438"/>
      <c r="Z11" s="438"/>
      <c r="AA11" s="438"/>
      <c r="AB11" s="438"/>
      <c r="AC11" s="438"/>
      <c r="AD11" s="438"/>
      <c r="AE11" s="93"/>
      <c r="AF11" s="94"/>
      <c r="AG11" s="95"/>
      <c r="AH11" s="95"/>
      <c r="AI11" s="95"/>
      <c r="AJ11" s="175"/>
      <c r="AK11" s="176"/>
      <c r="AL11" s="188"/>
      <c r="AM11" s="88"/>
      <c r="AN11" s="88"/>
      <c r="AO11" s="88"/>
      <c r="AP11" s="85"/>
      <c r="AQ11" s="85"/>
      <c r="AR11" s="85"/>
      <c r="AS11" s="25"/>
      <c r="AT11" s="25"/>
    </row>
    <row r="12" spans="2:46" s="23" customFormat="1" ht="51.6" customHeight="1" thickBot="1" x14ac:dyDescent="0.35">
      <c r="B12" s="24"/>
      <c r="C12" s="433" t="s">
        <v>51</v>
      </c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  <c r="O12" s="434"/>
      <c r="P12" s="434"/>
      <c r="Q12" s="434"/>
      <c r="R12" s="434"/>
      <c r="S12" s="434"/>
      <c r="T12" s="434"/>
      <c r="U12" s="434"/>
      <c r="V12" s="434"/>
      <c r="W12" s="434"/>
      <c r="X12" s="434"/>
      <c r="Y12" s="434"/>
      <c r="Z12" s="434"/>
      <c r="AA12" s="434"/>
      <c r="AB12" s="434"/>
      <c r="AC12" s="434"/>
      <c r="AD12" s="434"/>
      <c r="AE12" s="48"/>
      <c r="AF12" s="173"/>
      <c r="AG12" s="49"/>
      <c r="AH12" s="49"/>
      <c r="AI12" s="49"/>
      <c r="AJ12" s="50"/>
      <c r="AK12" s="174"/>
      <c r="AL12" s="189"/>
      <c r="AM12" s="241">
        <v>0</v>
      </c>
      <c r="AN12" s="241">
        <v>0</v>
      </c>
      <c r="AO12" s="241">
        <v>2430</v>
      </c>
      <c r="AP12" s="85"/>
      <c r="AQ12" s="85"/>
      <c r="AR12" s="85"/>
      <c r="AS12" s="25"/>
      <c r="AT12" s="25"/>
    </row>
    <row r="13" spans="2:46" s="23" customFormat="1" ht="114" customHeight="1" thickBot="1" x14ac:dyDescent="0.35">
      <c r="B13" s="24"/>
      <c r="C13" s="364" t="s">
        <v>37</v>
      </c>
      <c r="D13" s="365"/>
      <c r="E13" s="365"/>
      <c r="F13" s="365"/>
      <c r="G13" s="365"/>
      <c r="H13" s="365"/>
      <c r="I13" s="365"/>
      <c r="J13" s="365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170"/>
      <c r="AF13" s="171" t="e">
        <f>AF15+AF27+#REF!+#REF!+AF42</f>
        <v>#REF!</v>
      </c>
      <c r="AG13" s="171" t="e">
        <f>AG15+AG27+#REF!+#REF!</f>
        <v>#REF!</v>
      </c>
      <c r="AH13" s="171" t="e">
        <f>AH15+AH27+#REF!+#REF!</f>
        <v>#REF!</v>
      </c>
      <c r="AI13" s="171" t="e">
        <f>AI15+AI27+#REF!+#REF!</f>
        <v>#REF!</v>
      </c>
      <c r="AJ13" s="171" t="e">
        <f>AJ15+AJ27+#REF!+#REF!</f>
        <v>#REF!</v>
      </c>
      <c r="AK13" s="171" t="e">
        <f>AK15+AK27+#REF!+#REF!</f>
        <v>#REF!</v>
      </c>
      <c r="AL13" s="172" t="e">
        <f>AL15+AL27+#REF!+#REF!</f>
        <v>#REF!</v>
      </c>
      <c r="AM13" s="30">
        <f>AM15+AM27+AM32+AM36+AM37</f>
        <v>777338</v>
      </c>
      <c r="AN13" s="30">
        <f t="shared" ref="AN13:AO13" si="2">AN15+AN27+AN32+AN36+AN37</f>
        <v>777532</v>
      </c>
      <c r="AO13" s="56">
        <f t="shared" si="2"/>
        <v>777532</v>
      </c>
      <c r="AP13" s="273"/>
      <c r="AQ13" s="273"/>
      <c r="AR13" s="273"/>
      <c r="AS13" s="25"/>
      <c r="AT13" s="25"/>
    </row>
    <row r="14" spans="2:46" s="35" customFormat="1" ht="40.200000000000003" customHeight="1" x14ac:dyDescent="0.3">
      <c r="B14" s="34"/>
      <c r="C14" s="310" t="s">
        <v>1</v>
      </c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93"/>
      <c r="AF14" s="94"/>
      <c r="AG14" s="95"/>
      <c r="AH14" s="95"/>
      <c r="AI14" s="95"/>
      <c r="AJ14" s="95"/>
      <c r="AK14" s="95"/>
      <c r="AL14" s="96"/>
      <c r="AM14" s="88"/>
      <c r="AN14" s="258"/>
      <c r="AO14" s="268"/>
      <c r="AP14" s="86"/>
      <c r="AQ14" s="86"/>
      <c r="AR14" s="86"/>
      <c r="AS14" s="89"/>
      <c r="AT14" s="89"/>
    </row>
    <row r="15" spans="2:46" s="35" customFormat="1" ht="21" hidden="1" customHeight="1" x14ac:dyDescent="0.3">
      <c r="B15" s="36"/>
      <c r="C15" s="101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373" t="s">
        <v>5</v>
      </c>
      <c r="AA15" s="373"/>
      <c r="AB15" s="373"/>
      <c r="AC15" s="373"/>
      <c r="AD15" s="374"/>
      <c r="AE15" s="84"/>
      <c r="AF15" s="40">
        <f>AF17+AF23</f>
        <v>349662</v>
      </c>
      <c r="AG15" s="40">
        <f t="shared" ref="AG15:AL15" si="3">AG17+AG23</f>
        <v>0</v>
      </c>
      <c r="AH15" s="40">
        <f t="shared" si="3"/>
        <v>0</v>
      </c>
      <c r="AI15" s="40">
        <f t="shared" si="3"/>
        <v>0</v>
      </c>
      <c r="AJ15" s="40">
        <f t="shared" si="3"/>
        <v>10870</v>
      </c>
      <c r="AK15" s="40">
        <f t="shared" si="3"/>
        <v>299092</v>
      </c>
      <c r="AL15" s="75">
        <f t="shared" si="3"/>
        <v>0</v>
      </c>
      <c r="AM15" s="77">
        <f t="shared" ref="AM15:AO15" si="4">AM17+AM22+AM23</f>
        <v>728906</v>
      </c>
      <c r="AN15" s="259">
        <f t="shared" si="4"/>
        <v>728906</v>
      </c>
      <c r="AO15" s="77">
        <f t="shared" si="4"/>
        <v>728906</v>
      </c>
      <c r="AP15" s="269"/>
      <c r="AQ15" s="269"/>
      <c r="AR15" s="269"/>
      <c r="AS15" s="89"/>
      <c r="AT15" s="89"/>
    </row>
    <row r="16" spans="2:46" s="35" customFormat="1" ht="23.4" hidden="1" customHeight="1" x14ac:dyDescent="0.3">
      <c r="B16" s="36"/>
      <c r="C16" s="103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5"/>
      <c r="AA16" s="452" t="s">
        <v>0</v>
      </c>
      <c r="AB16" s="453"/>
      <c r="AC16" s="453"/>
      <c r="AD16" s="453"/>
      <c r="AE16" s="106"/>
      <c r="AF16" s="107"/>
      <c r="AG16" s="39"/>
      <c r="AH16" s="39"/>
      <c r="AI16" s="39"/>
      <c r="AJ16" s="39"/>
      <c r="AK16" s="39"/>
      <c r="AL16" s="66"/>
      <c r="AM16" s="108"/>
      <c r="AN16" s="260"/>
      <c r="AO16" s="109"/>
      <c r="AP16" s="86"/>
      <c r="AQ16" s="86"/>
      <c r="AR16" s="86"/>
      <c r="AS16" s="89"/>
      <c r="AT16" s="89"/>
    </row>
    <row r="17" spans="2:46" s="35" customFormat="1" ht="26.4" hidden="1" customHeight="1" x14ac:dyDescent="0.3">
      <c r="B17" s="36"/>
      <c r="C17" s="110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239"/>
      <c r="AA17" s="389" t="s">
        <v>4</v>
      </c>
      <c r="AB17" s="389"/>
      <c r="AC17" s="389"/>
      <c r="AD17" s="389"/>
      <c r="AE17" s="112"/>
      <c r="AF17" s="40">
        <v>270516</v>
      </c>
      <c r="AG17" s="39"/>
      <c r="AH17" s="39"/>
      <c r="AI17" s="39"/>
      <c r="AJ17" s="46">
        <v>8086</v>
      </c>
      <c r="AK17" s="47">
        <v>228791</v>
      </c>
      <c r="AL17" s="66"/>
      <c r="AM17" s="185">
        <f>AM19+AM20+AM21</f>
        <v>581481</v>
      </c>
      <c r="AN17" s="261">
        <f t="shared" ref="AN17:AO17" si="5">AN19+AN20+AN21</f>
        <v>581481</v>
      </c>
      <c r="AO17" s="185">
        <f t="shared" si="5"/>
        <v>581481</v>
      </c>
      <c r="AP17" s="274"/>
      <c r="AQ17" s="274"/>
      <c r="AR17" s="274"/>
      <c r="AS17" s="89"/>
      <c r="AT17" s="89"/>
    </row>
    <row r="18" spans="2:46" s="35" customFormat="1" ht="26.4" hidden="1" customHeight="1" x14ac:dyDescent="0.3">
      <c r="B18" s="36"/>
      <c r="C18" s="110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239"/>
      <c r="AA18" s="454" t="s">
        <v>1</v>
      </c>
      <c r="AB18" s="390"/>
      <c r="AC18" s="390"/>
      <c r="AD18" s="390"/>
      <c r="AE18" s="112"/>
      <c r="AF18" s="40"/>
      <c r="AG18" s="39"/>
      <c r="AH18" s="39"/>
      <c r="AI18" s="39"/>
      <c r="AJ18" s="46"/>
      <c r="AK18" s="47"/>
      <c r="AL18" s="66"/>
      <c r="AM18" s="113"/>
      <c r="AN18" s="262"/>
      <c r="AO18" s="113"/>
      <c r="AP18" s="86"/>
      <c r="AQ18" s="86"/>
      <c r="AR18" s="86"/>
      <c r="AS18" s="89"/>
      <c r="AT18" s="89"/>
    </row>
    <row r="19" spans="2:46" s="35" customFormat="1" ht="26.4" hidden="1" customHeight="1" x14ac:dyDescent="0.3">
      <c r="B19" s="36"/>
      <c r="C19" s="110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39"/>
      <c r="AA19" s="239" t="s">
        <v>19</v>
      </c>
      <c r="AB19" s="237"/>
      <c r="AC19" s="237"/>
      <c r="AD19" s="237"/>
      <c r="AE19" s="112"/>
      <c r="AF19" s="40"/>
      <c r="AG19" s="39"/>
      <c r="AH19" s="39"/>
      <c r="AI19" s="39"/>
      <c r="AJ19" s="46"/>
      <c r="AK19" s="47"/>
      <c r="AL19" s="66"/>
      <c r="AM19" s="113">
        <f>238182-3043</f>
        <v>235139</v>
      </c>
      <c r="AN19" s="262">
        <f>238182-3043</f>
        <v>235139</v>
      </c>
      <c r="AO19" s="113">
        <f>238182-3043</f>
        <v>235139</v>
      </c>
      <c r="AP19" s="86"/>
      <c r="AQ19" s="86"/>
      <c r="AR19" s="86"/>
      <c r="AS19" s="89"/>
      <c r="AT19" s="89"/>
    </row>
    <row r="20" spans="2:46" s="35" customFormat="1" ht="26.4" hidden="1" customHeight="1" x14ac:dyDescent="0.3">
      <c r="B20" s="36"/>
      <c r="C20" s="110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39"/>
      <c r="AA20" s="454" t="s">
        <v>20</v>
      </c>
      <c r="AB20" s="390"/>
      <c r="AC20" s="390"/>
      <c r="AD20" s="390"/>
      <c r="AE20" s="112"/>
      <c r="AF20" s="40"/>
      <c r="AG20" s="39"/>
      <c r="AH20" s="39"/>
      <c r="AI20" s="39"/>
      <c r="AJ20" s="46"/>
      <c r="AK20" s="47"/>
      <c r="AL20" s="66"/>
      <c r="AM20" s="113">
        <f>337511+4635</f>
        <v>342146</v>
      </c>
      <c r="AN20" s="262">
        <f>337511+4635</f>
        <v>342146</v>
      </c>
      <c r="AO20" s="113">
        <f>337511+4635</f>
        <v>342146</v>
      </c>
      <c r="AP20" s="86"/>
      <c r="AQ20" s="86"/>
      <c r="AR20" s="86"/>
      <c r="AS20" s="89"/>
      <c r="AT20" s="89"/>
    </row>
    <row r="21" spans="2:46" s="35" customFormat="1" ht="26.4" hidden="1" customHeight="1" x14ac:dyDescent="0.3">
      <c r="B21" s="36"/>
      <c r="C21" s="110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39"/>
      <c r="AA21" s="454" t="s">
        <v>21</v>
      </c>
      <c r="AB21" s="390"/>
      <c r="AC21" s="390"/>
      <c r="AD21" s="390"/>
      <c r="AE21" s="112"/>
      <c r="AF21" s="40"/>
      <c r="AG21" s="39"/>
      <c r="AH21" s="39"/>
      <c r="AI21" s="39"/>
      <c r="AJ21" s="46"/>
      <c r="AK21" s="47"/>
      <c r="AL21" s="66"/>
      <c r="AM21" s="113">
        <f>4197-1</f>
        <v>4196</v>
      </c>
      <c r="AN21" s="262">
        <f>4197-1</f>
        <v>4196</v>
      </c>
      <c r="AO21" s="113">
        <f>4197-1</f>
        <v>4196</v>
      </c>
      <c r="AP21" s="86"/>
      <c r="AQ21" s="86"/>
      <c r="AR21" s="86"/>
      <c r="AS21" s="89"/>
      <c r="AT21" s="89"/>
    </row>
    <row r="22" spans="2:46" s="35" customFormat="1" ht="26.4" hidden="1" customHeight="1" x14ac:dyDescent="0.3">
      <c r="B22" s="36"/>
      <c r="C22" s="110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239"/>
      <c r="AA22" s="389" t="s">
        <v>22</v>
      </c>
      <c r="AB22" s="390"/>
      <c r="AC22" s="390"/>
      <c r="AD22" s="390"/>
      <c r="AE22" s="112"/>
      <c r="AF22" s="40"/>
      <c r="AG22" s="39"/>
      <c r="AH22" s="39"/>
      <c r="AI22" s="39"/>
      <c r="AJ22" s="46"/>
      <c r="AK22" s="47"/>
      <c r="AL22" s="66"/>
      <c r="AM22" s="185">
        <f>72439-1788</f>
        <v>70651</v>
      </c>
      <c r="AN22" s="261">
        <f>72439-1788</f>
        <v>70651</v>
      </c>
      <c r="AO22" s="185">
        <f>72439-1788</f>
        <v>70651</v>
      </c>
      <c r="AP22" s="86"/>
      <c r="AQ22" s="86"/>
      <c r="AR22" s="86"/>
      <c r="AS22" s="89"/>
      <c r="AT22" s="89"/>
    </row>
    <row r="23" spans="2:46" s="35" customFormat="1" ht="27.6" hidden="1" customHeight="1" x14ac:dyDescent="0.3">
      <c r="B23" s="36"/>
      <c r="C23" s="110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239"/>
      <c r="AA23" s="389" t="s">
        <v>8</v>
      </c>
      <c r="AB23" s="389"/>
      <c r="AC23" s="389"/>
      <c r="AD23" s="389"/>
      <c r="AE23" s="112"/>
      <c r="AF23" s="40">
        <v>79146</v>
      </c>
      <c r="AG23" s="39"/>
      <c r="AH23" s="39"/>
      <c r="AI23" s="39"/>
      <c r="AJ23" s="46">
        <v>2784</v>
      </c>
      <c r="AK23" s="47">
        <v>70301</v>
      </c>
      <c r="AL23" s="66"/>
      <c r="AM23" s="77">
        <f t="shared" ref="AM23:AO23" si="6">AM25+AM26</f>
        <v>76774</v>
      </c>
      <c r="AN23" s="259">
        <f t="shared" si="6"/>
        <v>76774</v>
      </c>
      <c r="AO23" s="77">
        <f t="shared" si="6"/>
        <v>76774</v>
      </c>
      <c r="AP23" s="269"/>
      <c r="AQ23" s="269"/>
      <c r="AR23" s="269"/>
      <c r="AS23" s="89"/>
      <c r="AT23" s="89"/>
    </row>
    <row r="24" spans="2:46" s="35" customFormat="1" ht="27.6" hidden="1" customHeight="1" x14ac:dyDescent="0.3">
      <c r="B24" s="36"/>
      <c r="C24" s="110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239"/>
      <c r="AA24" s="239" t="s">
        <v>1</v>
      </c>
      <c r="AB24" s="237"/>
      <c r="AC24" s="237"/>
      <c r="AD24" s="237"/>
      <c r="AE24" s="112"/>
      <c r="AF24" s="40"/>
      <c r="AG24" s="39"/>
      <c r="AH24" s="39"/>
      <c r="AI24" s="39"/>
      <c r="AJ24" s="46"/>
      <c r="AK24" s="47"/>
      <c r="AL24" s="66"/>
      <c r="AM24" s="38"/>
      <c r="AN24" s="244"/>
      <c r="AO24" s="38"/>
      <c r="AP24" s="86"/>
      <c r="AQ24" s="86"/>
      <c r="AR24" s="86"/>
      <c r="AS24" s="89"/>
      <c r="AT24" s="89"/>
    </row>
    <row r="25" spans="2:46" s="35" customFormat="1" ht="27.6" hidden="1" customHeight="1" x14ac:dyDescent="0.3">
      <c r="B25" s="36"/>
      <c r="C25" s="110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239"/>
      <c r="AA25" s="454" t="s">
        <v>20</v>
      </c>
      <c r="AB25" s="455"/>
      <c r="AC25" s="455"/>
      <c r="AD25" s="455"/>
      <c r="AE25" s="112"/>
      <c r="AF25" s="40"/>
      <c r="AG25" s="39"/>
      <c r="AH25" s="39"/>
      <c r="AI25" s="39"/>
      <c r="AJ25" s="46"/>
      <c r="AK25" s="47"/>
      <c r="AL25" s="66"/>
      <c r="AM25" s="38">
        <f>75876-200</f>
        <v>75676</v>
      </c>
      <c r="AN25" s="244">
        <f>75876-200</f>
        <v>75676</v>
      </c>
      <c r="AO25" s="38">
        <f>75876-200</f>
        <v>75676</v>
      </c>
      <c r="AP25" s="86"/>
      <c r="AQ25" s="86"/>
      <c r="AR25" s="86"/>
      <c r="AS25" s="89"/>
      <c r="AT25" s="89"/>
    </row>
    <row r="26" spans="2:46" s="35" customFormat="1" ht="27.6" hidden="1" customHeight="1" x14ac:dyDescent="0.3">
      <c r="B26" s="36"/>
      <c r="C26" s="114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240"/>
      <c r="AA26" s="456" t="s">
        <v>21</v>
      </c>
      <c r="AB26" s="457"/>
      <c r="AC26" s="457"/>
      <c r="AD26" s="457"/>
      <c r="AE26" s="112"/>
      <c r="AF26" s="40"/>
      <c r="AG26" s="39"/>
      <c r="AH26" s="39"/>
      <c r="AI26" s="39"/>
      <c r="AJ26" s="46"/>
      <c r="AK26" s="47"/>
      <c r="AL26" s="66"/>
      <c r="AM26" s="38">
        <v>1098</v>
      </c>
      <c r="AN26" s="244">
        <v>1098</v>
      </c>
      <c r="AO26" s="38">
        <v>1098</v>
      </c>
      <c r="AP26" s="86"/>
      <c r="AQ26" s="86"/>
      <c r="AR26" s="86"/>
      <c r="AS26" s="89"/>
      <c r="AT26" s="89"/>
    </row>
    <row r="27" spans="2:46" s="35" customFormat="1" ht="27" hidden="1" customHeight="1" x14ac:dyDescent="0.35">
      <c r="B27" s="36"/>
      <c r="C27" s="213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304" t="s">
        <v>83</v>
      </c>
      <c r="AA27" s="304"/>
      <c r="AB27" s="304"/>
      <c r="AC27" s="304"/>
      <c r="AD27" s="372"/>
      <c r="AE27" s="215"/>
      <c r="AF27" s="40">
        <v>11855</v>
      </c>
      <c r="AG27" s="216"/>
      <c r="AH27" s="216"/>
      <c r="AI27" s="216"/>
      <c r="AJ27" s="217">
        <v>293</v>
      </c>
      <c r="AK27" s="218">
        <v>11014</v>
      </c>
      <c r="AL27" s="219"/>
      <c r="AM27" s="38">
        <f t="shared" ref="AM27:AO27" si="7">AM29+AM30+AM31</f>
        <v>24434</v>
      </c>
      <c r="AN27" s="244">
        <f t="shared" si="7"/>
        <v>24434</v>
      </c>
      <c r="AO27" s="38">
        <f t="shared" si="7"/>
        <v>24434</v>
      </c>
      <c r="AP27" s="119"/>
      <c r="AQ27" s="119"/>
      <c r="AR27" s="119"/>
      <c r="AS27" s="89"/>
      <c r="AT27" s="89"/>
    </row>
    <row r="28" spans="2:46" s="35" customFormat="1" ht="27" hidden="1" customHeight="1" x14ac:dyDescent="0.35">
      <c r="B28" s="36"/>
      <c r="C28" s="220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105"/>
      <c r="AA28" s="458" t="s">
        <v>0</v>
      </c>
      <c r="AB28" s="458"/>
      <c r="AC28" s="458"/>
      <c r="AD28" s="458"/>
      <c r="AE28" s="222"/>
      <c r="AF28" s="40"/>
      <c r="AG28" s="216"/>
      <c r="AH28" s="216"/>
      <c r="AI28" s="216"/>
      <c r="AJ28" s="217"/>
      <c r="AK28" s="218"/>
      <c r="AL28" s="219"/>
      <c r="AM28" s="38"/>
      <c r="AN28" s="263"/>
      <c r="AO28" s="116"/>
      <c r="AP28" s="86"/>
      <c r="AQ28" s="86"/>
      <c r="AR28" s="86"/>
      <c r="AS28" s="89"/>
      <c r="AT28" s="89"/>
    </row>
    <row r="29" spans="2:46" s="35" customFormat="1" ht="27" hidden="1" customHeight="1" x14ac:dyDescent="0.35">
      <c r="B29" s="36"/>
      <c r="C29" s="223"/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39"/>
      <c r="AA29" s="454" t="s">
        <v>19</v>
      </c>
      <c r="AB29" s="455"/>
      <c r="AC29" s="455"/>
      <c r="AD29" s="455"/>
      <c r="AE29" s="222"/>
      <c r="AF29" s="40"/>
      <c r="AG29" s="216"/>
      <c r="AH29" s="216"/>
      <c r="AI29" s="216"/>
      <c r="AJ29" s="217"/>
      <c r="AK29" s="218"/>
      <c r="AL29" s="219"/>
      <c r="AM29" s="38">
        <f>5203-193</f>
        <v>5010</v>
      </c>
      <c r="AN29" s="262">
        <f>5203-193</f>
        <v>5010</v>
      </c>
      <c r="AO29" s="113">
        <f>5203-193</f>
        <v>5010</v>
      </c>
      <c r="AP29" s="86"/>
      <c r="AQ29" s="86"/>
      <c r="AR29" s="86"/>
      <c r="AS29" s="89"/>
      <c r="AT29" s="89"/>
    </row>
    <row r="30" spans="2:46" s="35" customFormat="1" ht="27" hidden="1" customHeight="1" x14ac:dyDescent="0.35">
      <c r="B30" s="36"/>
      <c r="C30" s="223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39"/>
      <c r="AA30" s="454" t="s">
        <v>20</v>
      </c>
      <c r="AB30" s="455"/>
      <c r="AC30" s="455"/>
      <c r="AD30" s="455"/>
      <c r="AE30" s="222"/>
      <c r="AF30" s="40"/>
      <c r="AG30" s="216"/>
      <c r="AH30" s="216"/>
      <c r="AI30" s="216"/>
      <c r="AJ30" s="217"/>
      <c r="AK30" s="218"/>
      <c r="AL30" s="219"/>
      <c r="AM30" s="38">
        <f>19218-8</f>
        <v>19210</v>
      </c>
      <c r="AN30" s="262">
        <f>19218-8</f>
        <v>19210</v>
      </c>
      <c r="AO30" s="113">
        <f>19218-8</f>
        <v>19210</v>
      </c>
      <c r="AP30" s="86"/>
      <c r="AQ30" s="86"/>
      <c r="AR30" s="86"/>
      <c r="AS30" s="89"/>
      <c r="AT30" s="89"/>
    </row>
    <row r="31" spans="2:46" s="35" customFormat="1" ht="27" hidden="1" customHeight="1" x14ac:dyDescent="0.35">
      <c r="B31" s="36"/>
      <c r="C31" s="225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40"/>
      <c r="AA31" s="456" t="s">
        <v>21</v>
      </c>
      <c r="AB31" s="457"/>
      <c r="AC31" s="457"/>
      <c r="AD31" s="457"/>
      <c r="AE31" s="222"/>
      <c r="AF31" s="40"/>
      <c r="AG31" s="216"/>
      <c r="AH31" s="216"/>
      <c r="AI31" s="216"/>
      <c r="AJ31" s="217"/>
      <c r="AK31" s="218"/>
      <c r="AL31" s="219"/>
      <c r="AM31" s="38">
        <f>214</f>
        <v>214</v>
      </c>
      <c r="AN31" s="262">
        <v>214</v>
      </c>
      <c r="AO31" s="113">
        <v>214</v>
      </c>
      <c r="AP31" s="86"/>
      <c r="AQ31" s="86"/>
      <c r="AR31" s="86"/>
      <c r="AS31" s="89"/>
      <c r="AT31" s="89"/>
    </row>
    <row r="32" spans="2:46" s="35" customFormat="1" ht="41.4" hidden="1" customHeight="1" x14ac:dyDescent="0.35">
      <c r="B32" s="36"/>
      <c r="C32" s="213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4"/>
      <c r="Z32" s="304" t="s">
        <v>28</v>
      </c>
      <c r="AA32" s="305"/>
      <c r="AB32" s="305"/>
      <c r="AC32" s="305"/>
      <c r="AD32" s="306"/>
      <c r="AE32" s="227"/>
      <c r="AF32" s="80"/>
      <c r="AG32" s="228"/>
      <c r="AH32" s="228"/>
      <c r="AI32" s="228"/>
      <c r="AJ32" s="229"/>
      <c r="AK32" s="230"/>
      <c r="AL32" s="231"/>
      <c r="AM32" s="232">
        <f t="shared" ref="AM32:AO32" si="8">AM34+AM35</f>
        <v>1400</v>
      </c>
      <c r="AN32" s="264">
        <f t="shared" si="8"/>
        <v>1400</v>
      </c>
      <c r="AO32" s="38">
        <f t="shared" si="8"/>
        <v>1400</v>
      </c>
      <c r="AP32" s="119"/>
      <c r="AQ32" s="119"/>
      <c r="AR32" s="119"/>
      <c r="AS32" s="89"/>
      <c r="AT32" s="89"/>
    </row>
    <row r="33" spans="1:46" s="35" customFormat="1" ht="41.4" hidden="1" customHeight="1" x14ac:dyDescent="0.35">
      <c r="B33" s="36"/>
      <c r="C33" s="307" t="s">
        <v>0</v>
      </c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9"/>
      <c r="AF33" s="80"/>
      <c r="AG33" s="228"/>
      <c r="AH33" s="228"/>
      <c r="AI33" s="228"/>
      <c r="AJ33" s="229"/>
      <c r="AK33" s="230"/>
      <c r="AL33" s="231"/>
      <c r="AM33" s="232"/>
      <c r="AN33" s="265"/>
      <c r="AO33" s="113"/>
      <c r="AP33" s="86"/>
      <c r="AQ33" s="86"/>
      <c r="AR33" s="86"/>
      <c r="AS33" s="89"/>
      <c r="AT33" s="89"/>
    </row>
    <row r="34" spans="1:46" s="35" customFormat="1" ht="41.4" hidden="1" customHeight="1" x14ac:dyDescent="0.35">
      <c r="B34" s="36"/>
      <c r="C34" s="233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304" t="s">
        <v>85</v>
      </c>
      <c r="AA34" s="305"/>
      <c r="AB34" s="305"/>
      <c r="AC34" s="305"/>
      <c r="AD34" s="306"/>
      <c r="AE34" s="227"/>
      <c r="AF34" s="80"/>
      <c r="AG34" s="228"/>
      <c r="AH34" s="228"/>
      <c r="AI34" s="228"/>
      <c r="AJ34" s="229"/>
      <c r="AK34" s="230"/>
      <c r="AL34" s="231"/>
      <c r="AM34" s="232">
        <f>150+350</f>
        <v>500</v>
      </c>
      <c r="AN34" s="265">
        <v>500</v>
      </c>
      <c r="AO34" s="113">
        <v>500</v>
      </c>
      <c r="AP34" s="86"/>
      <c r="AQ34" s="86"/>
      <c r="AR34" s="86"/>
      <c r="AS34" s="89"/>
      <c r="AT34" s="89"/>
    </row>
    <row r="35" spans="1:46" s="35" customFormat="1" ht="41.4" hidden="1" customHeight="1" x14ac:dyDescent="0.35">
      <c r="B35" s="36"/>
      <c r="C35" s="233"/>
      <c r="D35" s="234"/>
      <c r="E35" s="234"/>
      <c r="F35" s="234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304" t="s">
        <v>84</v>
      </c>
      <c r="AA35" s="305"/>
      <c r="AB35" s="305"/>
      <c r="AC35" s="305"/>
      <c r="AD35" s="306"/>
      <c r="AE35" s="227"/>
      <c r="AF35" s="80"/>
      <c r="AG35" s="228"/>
      <c r="AH35" s="228"/>
      <c r="AI35" s="228"/>
      <c r="AJ35" s="229"/>
      <c r="AK35" s="230"/>
      <c r="AL35" s="231"/>
      <c r="AM35" s="232">
        <f>300+600</f>
        <v>900</v>
      </c>
      <c r="AN35" s="265">
        <v>900</v>
      </c>
      <c r="AO35" s="113">
        <v>900</v>
      </c>
      <c r="AP35" s="86"/>
      <c r="AQ35" s="86"/>
      <c r="AR35" s="86"/>
      <c r="AS35" s="89"/>
      <c r="AT35" s="89"/>
    </row>
    <row r="36" spans="1:46" s="35" customFormat="1" ht="41.4" hidden="1" customHeight="1" x14ac:dyDescent="0.3">
      <c r="B36" s="36"/>
      <c r="C36" s="238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383" t="s">
        <v>29</v>
      </c>
      <c r="AA36" s="384"/>
      <c r="AB36" s="384"/>
      <c r="AC36" s="384"/>
      <c r="AD36" s="385"/>
      <c r="AE36" s="79"/>
      <c r="AF36" s="212"/>
      <c r="AG36" s="68"/>
      <c r="AH36" s="68"/>
      <c r="AI36" s="68"/>
      <c r="AJ36" s="81"/>
      <c r="AK36" s="82"/>
      <c r="AL36" s="69"/>
      <c r="AM36" s="87">
        <f>2965+806</f>
        <v>3771</v>
      </c>
      <c r="AN36" s="266">
        <v>3771</v>
      </c>
      <c r="AO36" s="185">
        <v>3771</v>
      </c>
      <c r="AP36" s="86"/>
      <c r="AQ36" s="86"/>
      <c r="AR36" s="86"/>
      <c r="AS36" s="89"/>
      <c r="AT36" s="89"/>
    </row>
    <row r="37" spans="1:46" s="35" customFormat="1" ht="34.200000000000003" customHeight="1" thickBot="1" x14ac:dyDescent="0.35">
      <c r="B37" s="36"/>
      <c r="C37" s="459" t="s">
        <v>30</v>
      </c>
      <c r="D37" s="447"/>
      <c r="E37" s="447"/>
      <c r="F37" s="447"/>
      <c r="G37" s="447"/>
      <c r="H37" s="447"/>
      <c r="I37" s="447"/>
      <c r="J37" s="447"/>
      <c r="K37" s="447"/>
      <c r="L37" s="447"/>
      <c r="M37" s="447"/>
      <c r="N37" s="447"/>
      <c r="O37" s="447"/>
      <c r="P37" s="447"/>
      <c r="Q37" s="447"/>
      <c r="R37" s="447"/>
      <c r="S37" s="447"/>
      <c r="T37" s="447"/>
      <c r="U37" s="447"/>
      <c r="V37" s="447"/>
      <c r="W37" s="447"/>
      <c r="X37" s="447"/>
      <c r="Y37" s="447"/>
      <c r="Z37" s="447"/>
      <c r="AA37" s="447"/>
      <c r="AB37" s="447"/>
      <c r="AC37" s="447"/>
      <c r="AD37" s="448"/>
      <c r="AE37" s="48"/>
      <c r="AF37" s="235"/>
      <c r="AG37" s="49"/>
      <c r="AH37" s="49"/>
      <c r="AI37" s="49"/>
      <c r="AJ37" s="50"/>
      <c r="AK37" s="51"/>
      <c r="AL37" s="71"/>
      <c r="AM37" s="241">
        <f>18147+680</f>
        <v>18827</v>
      </c>
      <c r="AN37" s="267">
        <f>19355-334</f>
        <v>19021</v>
      </c>
      <c r="AO37" s="242">
        <f>19355-334</f>
        <v>19021</v>
      </c>
      <c r="AP37" s="86"/>
      <c r="AQ37" s="86"/>
      <c r="AR37" s="86"/>
      <c r="AS37" s="89"/>
      <c r="AT37" s="89"/>
    </row>
    <row r="38" spans="1:46" s="35" customFormat="1" ht="34.200000000000003" hidden="1" customHeight="1" x14ac:dyDescent="0.35">
      <c r="B38" s="36"/>
      <c r="C38" s="117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375" t="s">
        <v>23</v>
      </c>
      <c r="AA38" s="376"/>
      <c r="AB38" s="376"/>
      <c r="AC38" s="376"/>
      <c r="AD38" s="377"/>
      <c r="AE38" s="55"/>
      <c r="AF38" s="119"/>
      <c r="AG38" s="120"/>
      <c r="AH38" s="121"/>
      <c r="AI38" s="121"/>
      <c r="AJ38" s="122"/>
      <c r="AK38" s="123"/>
      <c r="AL38" s="124"/>
      <c r="AM38" s="125">
        <f t="shared" ref="AM38:AN38" si="9">AM40+AM41</f>
        <v>400</v>
      </c>
      <c r="AN38" s="125">
        <f t="shared" si="9"/>
        <v>400</v>
      </c>
      <c r="AO38" s="203"/>
      <c r="AP38" s="86"/>
      <c r="AQ38" s="86"/>
      <c r="AR38" s="86"/>
      <c r="AS38" s="89"/>
      <c r="AT38" s="89"/>
    </row>
    <row r="39" spans="1:46" s="35" customFormat="1" ht="34.200000000000003" hidden="1" customHeight="1" x14ac:dyDescent="0.35">
      <c r="B39" s="36"/>
      <c r="C39" s="101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26"/>
      <c r="AA39" s="387" t="s">
        <v>0</v>
      </c>
      <c r="AB39" s="387"/>
      <c r="AC39" s="387"/>
      <c r="AD39" s="388"/>
      <c r="AE39" s="55"/>
      <c r="AF39" s="127"/>
      <c r="AG39" s="67"/>
      <c r="AH39" s="68"/>
      <c r="AI39" s="68"/>
      <c r="AJ39" s="81"/>
      <c r="AK39" s="82"/>
      <c r="AL39" s="69"/>
      <c r="AM39" s="87"/>
      <c r="AN39" s="128"/>
      <c r="AO39" s="204"/>
      <c r="AP39" s="86"/>
      <c r="AQ39" s="86"/>
      <c r="AR39" s="86"/>
      <c r="AS39" s="89"/>
      <c r="AT39" s="89"/>
    </row>
    <row r="40" spans="1:46" s="35" customFormat="1" ht="34.200000000000003" hidden="1" customHeight="1" x14ac:dyDescent="0.35">
      <c r="B40" s="36"/>
      <c r="C40" s="101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26"/>
      <c r="AA40" s="386" t="s">
        <v>19</v>
      </c>
      <c r="AB40" s="304"/>
      <c r="AC40" s="304"/>
      <c r="AD40" s="372"/>
      <c r="AE40" s="55"/>
      <c r="AF40" s="127"/>
      <c r="AG40" s="67"/>
      <c r="AH40" s="68"/>
      <c r="AI40" s="68"/>
      <c r="AJ40" s="81"/>
      <c r="AK40" s="82"/>
      <c r="AL40" s="69"/>
      <c r="AM40" s="87">
        <v>100</v>
      </c>
      <c r="AN40" s="128">
        <v>100</v>
      </c>
      <c r="AO40" s="204"/>
      <c r="AP40" s="86"/>
      <c r="AQ40" s="86"/>
      <c r="AR40" s="86"/>
      <c r="AS40" s="89"/>
      <c r="AT40" s="89"/>
    </row>
    <row r="41" spans="1:46" s="35" customFormat="1" ht="34.200000000000003" hidden="1" customHeight="1" x14ac:dyDescent="0.35">
      <c r="B41" s="36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26"/>
      <c r="AA41" s="386" t="s">
        <v>20</v>
      </c>
      <c r="AB41" s="304"/>
      <c r="AC41" s="304"/>
      <c r="AD41" s="372"/>
      <c r="AE41" s="55"/>
      <c r="AF41" s="127"/>
      <c r="AG41" s="67"/>
      <c r="AH41" s="68"/>
      <c r="AI41" s="68"/>
      <c r="AJ41" s="81"/>
      <c r="AK41" s="82"/>
      <c r="AL41" s="69"/>
      <c r="AM41" s="87">
        <v>300</v>
      </c>
      <c r="AN41" s="128">
        <v>300</v>
      </c>
      <c r="AO41" s="204"/>
      <c r="AP41" s="86"/>
      <c r="AQ41" s="86"/>
      <c r="AR41" s="86"/>
      <c r="AS41" s="89"/>
      <c r="AT41" s="89"/>
    </row>
    <row r="42" spans="1:46" s="35" customFormat="1" ht="30" hidden="1" customHeight="1" thickBot="1" x14ac:dyDescent="0.35">
      <c r="B42" s="36"/>
      <c r="C42" s="129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446" t="s">
        <v>14</v>
      </c>
      <c r="AA42" s="447"/>
      <c r="AB42" s="447"/>
      <c r="AC42" s="447"/>
      <c r="AD42" s="448"/>
      <c r="AE42" s="83"/>
      <c r="AF42" s="80">
        <v>2738</v>
      </c>
      <c r="AG42" s="68"/>
      <c r="AH42" s="68"/>
      <c r="AI42" s="68"/>
      <c r="AJ42" s="131"/>
      <c r="AK42" s="132"/>
      <c r="AL42" s="69"/>
      <c r="AM42" s="87">
        <v>2965</v>
      </c>
      <c r="AN42" s="87">
        <v>2965</v>
      </c>
      <c r="AO42" s="203"/>
      <c r="AP42" s="86"/>
      <c r="AQ42" s="86"/>
      <c r="AR42" s="86"/>
      <c r="AS42" s="89"/>
      <c r="AT42" s="89"/>
    </row>
    <row r="43" spans="1:46" s="23" customFormat="1" ht="48" customHeight="1" thickBot="1" x14ac:dyDescent="0.35">
      <c r="B43" s="24"/>
      <c r="C43" s="449" t="s">
        <v>38</v>
      </c>
      <c r="D43" s="450"/>
      <c r="E43" s="450"/>
      <c r="F43" s="450"/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50"/>
      <c r="R43" s="450"/>
      <c r="S43" s="450"/>
      <c r="T43" s="450"/>
      <c r="U43" s="450"/>
      <c r="V43" s="450"/>
      <c r="W43" s="450"/>
      <c r="X43" s="450"/>
      <c r="Y43" s="450"/>
      <c r="Z43" s="450"/>
      <c r="AA43" s="450"/>
      <c r="AB43" s="450"/>
      <c r="AC43" s="450"/>
      <c r="AD43" s="451"/>
      <c r="AE43" s="52"/>
      <c r="AF43" s="53">
        <f>2907+569</f>
        <v>3476</v>
      </c>
      <c r="AG43" s="57"/>
      <c r="AH43" s="57"/>
      <c r="AI43" s="57"/>
      <c r="AJ43" s="133"/>
      <c r="AK43" s="133"/>
      <c r="AL43" s="57"/>
      <c r="AM43" s="53">
        <f>3870+197.34</f>
        <v>4067.34</v>
      </c>
      <c r="AN43" s="53">
        <v>4249.18</v>
      </c>
      <c r="AO43" s="53">
        <v>4398.8</v>
      </c>
      <c r="AP43" s="85"/>
      <c r="AQ43" s="85"/>
      <c r="AR43" s="85"/>
      <c r="AS43" s="25"/>
      <c r="AT43" s="25"/>
    </row>
    <row r="44" spans="1:46" s="23" customFormat="1" ht="58.2" customHeight="1" thickBot="1" x14ac:dyDescent="0.35">
      <c r="A44" s="25"/>
      <c r="B44" s="25"/>
      <c r="C44" s="441" t="s">
        <v>44</v>
      </c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2"/>
      <c r="O44" s="442"/>
      <c r="P44" s="442"/>
      <c r="Q44" s="442"/>
      <c r="R44" s="442"/>
      <c r="S44" s="442"/>
      <c r="T44" s="442"/>
      <c r="U44" s="442"/>
      <c r="V44" s="442"/>
      <c r="W44" s="442"/>
      <c r="X44" s="442"/>
      <c r="Y44" s="442"/>
      <c r="Z44" s="442"/>
      <c r="AA44" s="442"/>
      <c r="AB44" s="442"/>
      <c r="AC44" s="442"/>
      <c r="AD44" s="443"/>
      <c r="AE44" s="55"/>
      <c r="AF44" s="56">
        <v>1922</v>
      </c>
      <c r="AG44" s="64"/>
      <c r="AH44" s="64"/>
      <c r="AI44" s="64"/>
      <c r="AJ44" s="121"/>
      <c r="AK44" s="121"/>
      <c r="AL44" s="64"/>
      <c r="AM44" s="56">
        <f>2288+47</f>
        <v>2335</v>
      </c>
      <c r="AN44" s="56">
        <v>2362</v>
      </c>
      <c r="AO44" s="53">
        <v>2383</v>
      </c>
      <c r="AP44" s="85"/>
      <c r="AQ44" s="85"/>
      <c r="AR44" s="85"/>
      <c r="AS44" s="25"/>
      <c r="AT44" s="25"/>
    </row>
    <row r="45" spans="1:46" s="23" customFormat="1" ht="64.8" customHeight="1" thickBot="1" x14ac:dyDescent="0.35">
      <c r="C45" s="391" t="s">
        <v>43</v>
      </c>
      <c r="D45" s="444"/>
      <c r="E45" s="444"/>
      <c r="F45" s="444"/>
      <c r="G45" s="444"/>
      <c r="H45" s="444"/>
      <c r="I45" s="444"/>
      <c r="J45" s="444"/>
      <c r="K45" s="444"/>
      <c r="L45" s="444"/>
      <c r="M45" s="444"/>
      <c r="N45" s="444"/>
      <c r="O45" s="444"/>
      <c r="P45" s="444"/>
      <c r="Q45" s="444"/>
      <c r="R45" s="444"/>
      <c r="S45" s="444"/>
      <c r="T45" s="444"/>
      <c r="U45" s="444"/>
      <c r="V45" s="444"/>
      <c r="W45" s="444"/>
      <c r="X45" s="444"/>
      <c r="Y45" s="444"/>
      <c r="Z45" s="444"/>
      <c r="AA45" s="444"/>
      <c r="AB45" s="444"/>
      <c r="AC45" s="444"/>
      <c r="AD45" s="445"/>
      <c r="AE45" s="57"/>
      <c r="AF45" s="53">
        <v>1473</v>
      </c>
      <c r="AG45" s="57"/>
      <c r="AH45" s="57"/>
      <c r="AI45" s="57"/>
      <c r="AJ45" s="134">
        <v>248</v>
      </c>
      <c r="AK45" s="100">
        <v>1284</v>
      </c>
      <c r="AL45" s="57"/>
      <c r="AM45" s="53">
        <f>1619+183</f>
        <v>1802</v>
      </c>
      <c r="AN45" s="53">
        <v>1806</v>
      </c>
      <c r="AO45" s="53">
        <v>1808</v>
      </c>
      <c r="AP45" s="85"/>
      <c r="AQ45" s="85"/>
      <c r="AR45" s="85"/>
      <c r="AS45" s="25"/>
      <c r="AT45" s="25"/>
    </row>
    <row r="46" spans="1:46" s="23" customFormat="1" ht="54" customHeight="1" thickBot="1" x14ac:dyDescent="0.35">
      <c r="C46" s="391" t="s">
        <v>35</v>
      </c>
      <c r="D46" s="444"/>
      <c r="E46" s="444"/>
      <c r="F46" s="444"/>
      <c r="G46" s="444"/>
      <c r="H46" s="444"/>
      <c r="I46" s="444"/>
      <c r="J46" s="444"/>
      <c r="K46" s="444"/>
      <c r="L46" s="444"/>
      <c r="M46" s="444"/>
      <c r="N46" s="444"/>
      <c r="O46" s="444"/>
      <c r="P46" s="444"/>
      <c r="Q46" s="444"/>
      <c r="R46" s="444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4"/>
      <c r="AD46" s="445"/>
      <c r="AE46" s="57"/>
      <c r="AF46" s="53">
        <f>74-7</f>
        <v>67</v>
      </c>
      <c r="AG46" s="57"/>
      <c r="AH46" s="57"/>
      <c r="AI46" s="57"/>
      <c r="AJ46" s="133"/>
      <c r="AK46" s="133"/>
      <c r="AL46" s="57"/>
      <c r="AM46" s="243">
        <f>43+5</f>
        <v>48</v>
      </c>
      <c r="AN46" s="53">
        <f>43+5</f>
        <v>48</v>
      </c>
      <c r="AO46" s="53">
        <f>43+5</f>
        <v>48</v>
      </c>
      <c r="AP46" s="85"/>
      <c r="AQ46" s="85"/>
      <c r="AR46" s="85"/>
      <c r="AS46" s="25"/>
      <c r="AT46" s="25"/>
    </row>
    <row r="47" spans="1:46" s="23" customFormat="1" ht="61.2" customHeight="1" thickBot="1" x14ac:dyDescent="0.35">
      <c r="C47" s="421" t="s">
        <v>36</v>
      </c>
      <c r="D47" s="422"/>
      <c r="E47" s="422"/>
      <c r="F47" s="422"/>
      <c r="G47" s="422"/>
      <c r="H47" s="422"/>
      <c r="I47" s="422"/>
      <c r="J47" s="422"/>
      <c r="K47" s="422"/>
      <c r="L47" s="422"/>
      <c r="M47" s="422"/>
      <c r="N47" s="422"/>
      <c r="O47" s="422"/>
      <c r="P47" s="422"/>
      <c r="Q47" s="422"/>
      <c r="R47" s="422"/>
      <c r="S47" s="422"/>
      <c r="T47" s="422"/>
      <c r="U47" s="422"/>
      <c r="V47" s="422"/>
      <c r="W47" s="422"/>
      <c r="X47" s="422"/>
      <c r="Y47" s="422"/>
      <c r="Z47" s="422"/>
      <c r="AA47" s="422"/>
      <c r="AB47" s="422"/>
      <c r="AC47" s="422"/>
      <c r="AD47" s="423"/>
      <c r="AE47" s="57"/>
      <c r="AF47" s="53">
        <f>AF49+AF50+AF51</f>
        <v>21692</v>
      </c>
      <c r="AG47" s="58">
        <f t="shared" ref="AG47:AL47" si="10">AG49+AG50+AG51</f>
        <v>0</v>
      </c>
      <c r="AH47" s="53">
        <f t="shared" si="10"/>
        <v>0</v>
      </c>
      <c r="AI47" s="53">
        <f t="shared" si="10"/>
        <v>0</v>
      </c>
      <c r="AJ47" s="53">
        <f t="shared" si="10"/>
        <v>0</v>
      </c>
      <c r="AK47" s="53">
        <f t="shared" si="10"/>
        <v>0</v>
      </c>
      <c r="AL47" s="54">
        <f t="shared" si="10"/>
        <v>0</v>
      </c>
      <c r="AM47" s="45">
        <f t="shared" ref="AM47" si="11">AM49+AM50+AM51</f>
        <v>17974</v>
      </c>
      <c r="AN47" s="45">
        <f>AN49+AN50+AN51</f>
        <v>17974</v>
      </c>
      <c r="AO47" s="45">
        <f>AO49+AO50+AO51</f>
        <v>17974</v>
      </c>
      <c r="AP47" s="85"/>
      <c r="AQ47" s="85"/>
      <c r="AR47" s="85"/>
      <c r="AS47" s="25"/>
      <c r="AT47" s="25"/>
    </row>
    <row r="48" spans="1:46" s="35" customFormat="1" ht="36.6" customHeight="1" x14ac:dyDescent="0.3">
      <c r="C48" s="462" t="s">
        <v>1</v>
      </c>
      <c r="D48" s="439"/>
      <c r="E48" s="439"/>
      <c r="F48" s="439"/>
      <c r="G48" s="439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  <c r="T48" s="439"/>
      <c r="U48" s="439"/>
      <c r="V48" s="439"/>
      <c r="W48" s="439"/>
      <c r="X48" s="439"/>
      <c r="Y48" s="439"/>
      <c r="Z48" s="439"/>
      <c r="AA48" s="439"/>
      <c r="AB48" s="439"/>
      <c r="AC48" s="439"/>
      <c r="AD48" s="440"/>
      <c r="AE48" s="59"/>
      <c r="AF48" s="60"/>
      <c r="AG48" s="61"/>
      <c r="AH48" s="62"/>
      <c r="AI48" s="62"/>
      <c r="AJ48" s="62"/>
      <c r="AK48" s="62"/>
      <c r="AL48" s="63"/>
      <c r="AM48" s="210"/>
      <c r="AN48" s="211"/>
      <c r="AO48" s="37"/>
      <c r="AP48" s="86"/>
      <c r="AQ48" s="86"/>
      <c r="AR48" s="86"/>
      <c r="AS48" s="89"/>
      <c r="AT48" s="89"/>
    </row>
    <row r="49" spans="3:46" s="35" customFormat="1" ht="42" customHeight="1" x14ac:dyDescent="0.3">
      <c r="C49" s="286"/>
      <c r="D49" s="285"/>
      <c r="E49" s="285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5"/>
      <c r="T49" s="285"/>
      <c r="U49" s="285"/>
      <c r="V49" s="285"/>
      <c r="W49" s="285"/>
      <c r="X49" s="285"/>
      <c r="Y49" s="285"/>
      <c r="Z49" s="378" t="s">
        <v>2</v>
      </c>
      <c r="AA49" s="378"/>
      <c r="AB49" s="378"/>
      <c r="AC49" s="378"/>
      <c r="AD49" s="379"/>
      <c r="AE49" s="64"/>
      <c r="AF49" s="38">
        <f>20917-194</f>
        <v>20723</v>
      </c>
      <c r="AG49" s="65"/>
      <c r="AH49" s="39"/>
      <c r="AI49" s="39"/>
      <c r="AJ49" s="39"/>
      <c r="AK49" s="39"/>
      <c r="AL49" s="66"/>
      <c r="AM49" s="244">
        <v>16978</v>
      </c>
      <c r="AN49" s="244">
        <v>16978</v>
      </c>
      <c r="AO49" s="38">
        <v>16978</v>
      </c>
      <c r="AP49" s="86"/>
      <c r="AQ49" s="86"/>
      <c r="AR49" s="86"/>
      <c r="AS49" s="89"/>
      <c r="AT49" s="89"/>
    </row>
    <row r="50" spans="3:46" s="35" customFormat="1" ht="68.400000000000006" customHeight="1" thickBot="1" x14ac:dyDescent="0.35">
      <c r="C50" s="286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85"/>
      <c r="O50" s="285"/>
      <c r="P50" s="285"/>
      <c r="Q50" s="285"/>
      <c r="R50" s="285"/>
      <c r="S50" s="285"/>
      <c r="T50" s="285"/>
      <c r="U50" s="285"/>
      <c r="V50" s="285"/>
      <c r="W50" s="285"/>
      <c r="X50" s="285"/>
      <c r="Y50" s="285"/>
      <c r="Z50" s="378" t="s">
        <v>7</v>
      </c>
      <c r="AA50" s="378"/>
      <c r="AB50" s="378"/>
      <c r="AC50" s="378"/>
      <c r="AD50" s="379"/>
      <c r="AE50" s="205"/>
      <c r="AF50" s="186">
        <f>778-16</f>
        <v>762</v>
      </c>
      <c r="AG50" s="70"/>
      <c r="AH50" s="49"/>
      <c r="AI50" s="49"/>
      <c r="AJ50" s="49"/>
      <c r="AK50" s="49"/>
      <c r="AL50" s="71"/>
      <c r="AM50" s="244">
        <v>826</v>
      </c>
      <c r="AN50" s="245">
        <v>826</v>
      </c>
      <c r="AO50" s="246">
        <v>826</v>
      </c>
      <c r="AP50" s="86"/>
      <c r="AQ50" s="86"/>
      <c r="AR50" s="86"/>
      <c r="AS50" s="89"/>
      <c r="AT50" s="89"/>
    </row>
    <row r="51" spans="3:46" s="35" customFormat="1" ht="47.4" customHeight="1" thickBot="1" x14ac:dyDescent="0.35">
      <c r="C51" s="287"/>
      <c r="D51" s="288"/>
      <c r="E51" s="288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288"/>
      <c r="T51" s="288"/>
      <c r="U51" s="288"/>
      <c r="V51" s="288"/>
      <c r="W51" s="288"/>
      <c r="X51" s="288"/>
      <c r="Y51" s="288"/>
      <c r="Z51" s="380" t="s">
        <v>3</v>
      </c>
      <c r="AA51" s="380"/>
      <c r="AB51" s="380"/>
      <c r="AC51" s="380"/>
      <c r="AD51" s="381"/>
      <c r="AE51" s="206"/>
      <c r="AF51" s="207">
        <f>209-2</f>
        <v>207</v>
      </c>
      <c r="AG51" s="133"/>
      <c r="AH51" s="133"/>
      <c r="AI51" s="133"/>
      <c r="AJ51" s="133"/>
      <c r="AK51" s="133"/>
      <c r="AL51" s="208"/>
      <c r="AM51" s="247">
        <v>170</v>
      </c>
      <c r="AN51" s="248">
        <v>170</v>
      </c>
      <c r="AO51" s="249">
        <v>170</v>
      </c>
      <c r="AP51" s="86"/>
      <c r="AQ51" s="86"/>
      <c r="AR51" s="86"/>
      <c r="AS51" s="89"/>
      <c r="AT51" s="89"/>
    </row>
    <row r="52" spans="3:46" ht="52.8" customHeight="1" thickBot="1" x14ac:dyDescent="0.65">
      <c r="C52" s="391" t="s">
        <v>41</v>
      </c>
      <c r="D52" s="392"/>
      <c r="E52" s="392"/>
      <c r="F52" s="392"/>
      <c r="G52" s="392"/>
      <c r="H52" s="392"/>
      <c r="I52" s="392"/>
      <c r="J52" s="392"/>
      <c r="K52" s="392"/>
      <c r="L52" s="392"/>
      <c r="M52" s="392"/>
      <c r="N52" s="392"/>
      <c r="O52" s="392"/>
      <c r="P52" s="392"/>
      <c r="Q52" s="392"/>
      <c r="R52" s="392"/>
      <c r="S52" s="392"/>
      <c r="T52" s="392"/>
      <c r="U52" s="392"/>
      <c r="V52" s="392"/>
      <c r="W52" s="392"/>
      <c r="X52" s="392"/>
      <c r="Y52" s="392"/>
      <c r="Z52" s="392"/>
      <c r="AA52" s="392"/>
      <c r="AB52" s="392"/>
      <c r="AC52" s="392"/>
      <c r="AD52" s="393"/>
      <c r="AE52" s="135"/>
      <c r="AF52" s="53">
        <v>554</v>
      </c>
      <c r="AG52" s="163"/>
      <c r="AH52" s="163"/>
      <c r="AI52" s="163"/>
      <c r="AJ52" s="163"/>
      <c r="AK52" s="163"/>
      <c r="AL52" s="163"/>
      <c r="AM52" s="53">
        <f>1260+222</f>
        <v>1482</v>
      </c>
      <c r="AN52" s="53">
        <v>1482</v>
      </c>
      <c r="AO52" s="53">
        <v>1482</v>
      </c>
      <c r="AT52" s="1"/>
    </row>
    <row r="53" spans="3:46" ht="49.2" customHeight="1" thickBot="1" x14ac:dyDescent="0.65">
      <c r="C53" s="339" t="s">
        <v>40</v>
      </c>
      <c r="D53" s="356"/>
      <c r="E53" s="356"/>
      <c r="F53" s="356"/>
      <c r="G53" s="356"/>
      <c r="H53" s="356"/>
      <c r="I53" s="356"/>
      <c r="J53" s="356"/>
      <c r="K53" s="356"/>
      <c r="L53" s="356"/>
      <c r="M53" s="356"/>
      <c r="N53" s="356"/>
      <c r="O53" s="356"/>
      <c r="P53" s="356"/>
      <c r="Q53" s="356"/>
      <c r="R53" s="356"/>
      <c r="S53" s="356"/>
      <c r="T53" s="356"/>
      <c r="U53" s="356"/>
      <c r="V53" s="356"/>
      <c r="W53" s="356"/>
      <c r="X53" s="356"/>
      <c r="Y53" s="356"/>
      <c r="Z53" s="356"/>
      <c r="AA53" s="356"/>
      <c r="AB53" s="356"/>
      <c r="AC53" s="356"/>
      <c r="AD53" s="357"/>
      <c r="AE53" s="135"/>
      <c r="AF53" s="72">
        <v>540</v>
      </c>
      <c r="AG53" s="136"/>
      <c r="AH53" s="136"/>
      <c r="AI53" s="136"/>
      <c r="AJ53" s="136"/>
      <c r="AK53" s="136"/>
      <c r="AL53" s="136"/>
      <c r="AM53" s="53">
        <f>708-37</f>
        <v>671</v>
      </c>
      <c r="AN53" s="250">
        <v>671</v>
      </c>
      <c r="AO53" s="250">
        <v>671</v>
      </c>
      <c r="AT53" s="1"/>
    </row>
    <row r="54" spans="3:46" ht="50.4" customHeight="1" thickBot="1" x14ac:dyDescent="0.65">
      <c r="C54" s="339" t="s">
        <v>39</v>
      </c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40"/>
      <c r="O54" s="340"/>
      <c r="P54" s="340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1"/>
      <c r="AE54" s="135"/>
      <c r="AF54" s="72"/>
      <c r="AG54" s="136"/>
      <c r="AH54" s="136"/>
      <c r="AI54" s="136"/>
      <c r="AJ54" s="136"/>
      <c r="AK54" s="136"/>
      <c r="AL54" s="136"/>
      <c r="AM54" s="53">
        <f>106-103.9</f>
        <v>2.0999999999999943</v>
      </c>
      <c r="AN54" s="53">
        <v>2.1</v>
      </c>
      <c r="AO54" s="53">
        <v>1.9</v>
      </c>
      <c r="AT54" s="1"/>
    </row>
    <row r="55" spans="3:46" ht="62.4" customHeight="1" thickBot="1" x14ac:dyDescent="0.65">
      <c r="C55" s="339" t="s">
        <v>42</v>
      </c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40"/>
      <c r="O55" s="340"/>
      <c r="P55" s="340"/>
      <c r="Q55" s="340"/>
      <c r="R55" s="340"/>
      <c r="S55" s="340"/>
      <c r="T55" s="340"/>
      <c r="U55" s="340"/>
      <c r="V55" s="340"/>
      <c r="W55" s="340"/>
      <c r="X55" s="340"/>
      <c r="Y55" s="340"/>
      <c r="Z55" s="340"/>
      <c r="AA55" s="340"/>
      <c r="AB55" s="340"/>
      <c r="AC55" s="340"/>
      <c r="AD55" s="341"/>
      <c r="AE55" s="135"/>
      <c r="AF55" s="72"/>
      <c r="AG55" s="136"/>
      <c r="AH55" s="136"/>
      <c r="AI55" s="136"/>
      <c r="AJ55" s="136"/>
      <c r="AK55" s="136"/>
      <c r="AL55" s="136"/>
      <c r="AM55" s="53">
        <f>494-295</f>
        <v>199</v>
      </c>
      <c r="AN55" s="53">
        <v>199</v>
      </c>
      <c r="AO55" s="53">
        <v>199</v>
      </c>
      <c r="AT55" s="1"/>
    </row>
    <row r="56" spans="3:46" ht="56.4" customHeight="1" thickBot="1" x14ac:dyDescent="0.65">
      <c r="C56" s="366" t="s">
        <v>46</v>
      </c>
      <c r="D56" s="367"/>
      <c r="E56" s="367"/>
      <c r="F56" s="367"/>
      <c r="G56" s="367"/>
      <c r="H56" s="367"/>
      <c r="I56" s="367"/>
      <c r="J56" s="367"/>
      <c r="K56" s="367"/>
      <c r="L56" s="367"/>
      <c r="M56" s="367"/>
      <c r="N56" s="367"/>
      <c r="O56" s="367"/>
      <c r="P56" s="367"/>
      <c r="Q56" s="367"/>
      <c r="R56" s="367"/>
      <c r="S56" s="367"/>
      <c r="T56" s="367"/>
      <c r="U56" s="367"/>
      <c r="V56" s="367"/>
      <c r="W56" s="367"/>
      <c r="X56" s="367"/>
      <c r="Y56" s="367"/>
      <c r="Z56" s="367"/>
      <c r="AA56" s="367"/>
      <c r="AB56" s="367"/>
      <c r="AC56" s="367"/>
      <c r="AD56" s="368"/>
      <c r="AE56" s="137"/>
      <c r="AF56" s="73"/>
      <c r="AG56" s="138"/>
      <c r="AH56" s="138"/>
      <c r="AI56" s="138"/>
      <c r="AJ56" s="138"/>
      <c r="AK56" s="138"/>
      <c r="AL56" s="138"/>
      <c r="AM56" s="45">
        <f>251+22</f>
        <v>273</v>
      </c>
      <c r="AN56" s="56">
        <v>273</v>
      </c>
      <c r="AO56" s="53">
        <v>273</v>
      </c>
      <c r="AT56" s="1"/>
    </row>
    <row r="57" spans="3:46" ht="49.2" customHeight="1" thickBot="1" x14ac:dyDescent="0.65">
      <c r="C57" s="339" t="s">
        <v>47</v>
      </c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340"/>
      <c r="P57" s="340"/>
      <c r="Q57" s="340"/>
      <c r="R57" s="340"/>
      <c r="S57" s="340"/>
      <c r="T57" s="340"/>
      <c r="U57" s="340"/>
      <c r="V57" s="340"/>
      <c r="W57" s="340"/>
      <c r="X57" s="340"/>
      <c r="Y57" s="340"/>
      <c r="Z57" s="340"/>
      <c r="AA57" s="340"/>
      <c r="AB57" s="340"/>
      <c r="AC57" s="340"/>
      <c r="AD57" s="341"/>
      <c r="AE57" s="135"/>
      <c r="AF57" s="72"/>
      <c r="AG57" s="136"/>
      <c r="AH57" s="136"/>
      <c r="AI57" s="136"/>
      <c r="AJ57" s="136"/>
      <c r="AK57" s="136"/>
      <c r="AL57" s="136"/>
      <c r="AM57" s="53">
        <f>511+520</f>
        <v>1031</v>
      </c>
      <c r="AN57" s="53">
        <v>1031</v>
      </c>
      <c r="AO57" s="53">
        <v>1031</v>
      </c>
      <c r="AT57" s="1"/>
    </row>
    <row r="58" spans="3:46" ht="52.8" customHeight="1" thickBot="1" x14ac:dyDescent="0.65">
      <c r="C58" s="382" t="s">
        <v>48</v>
      </c>
      <c r="D58" s="332"/>
      <c r="E58" s="332"/>
      <c r="F58" s="332"/>
      <c r="G58" s="332"/>
      <c r="H58" s="332"/>
      <c r="I58" s="332"/>
      <c r="J58" s="332"/>
      <c r="K58" s="332"/>
      <c r="L58" s="332"/>
      <c r="M58" s="332"/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3"/>
      <c r="AE58" s="144"/>
      <c r="AF58" s="145"/>
      <c r="AG58" s="146"/>
      <c r="AH58" s="146"/>
      <c r="AI58" s="146"/>
      <c r="AJ58" s="146"/>
      <c r="AK58" s="146"/>
      <c r="AL58" s="146"/>
      <c r="AM58" s="251">
        <f>266+2</f>
        <v>268</v>
      </c>
      <c r="AN58" s="143">
        <v>268</v>
      </c>
      <c r="AO58" s="143">
        <v>268</v>
      </c>
      <c r="AT58" s="1"/>
    </row>
    <row r="59" spans="3:46" ht="64.8" customHeight="1" thickBot="1" x14ac:dyDescent="0.35">
      <c r="C59" s="425" t="s">
        <v>53</v>
      </c>
      <c r="D59" s="426"/>
      <c r="E59" s="426"/>
      <c r="F59" s="426"/>
      <c r="G59" s="426"/>
      <c r="H59" s="426"/>
      <c r="I59" s="426"/>
      <c r="J59" s="426"/>
      <c r="K59" s="426"/>
      <c r="L59" s="426"/>
      <c r="M59" s="426"/>
      <c r="N59" s="426"/>
      <c r="O59" s="426"/>
      <c r="P59" s="426"/>
      <c r="Q59" s="426"/>
      <c r="R59" s="426"/>
      <c r="S59" s="426"/>
      <c r="T59" s="426"/>
      <c r="U59" s="426"/>
      <c r="V59" s="426"/>
      <c r="W59" s="426"/>
      <c r="X59" s="426"/>
      <c r="Y59" s="426"/>
      <c r="Z59" s="426"/>
      <c r="AA59" s="426"/>
      <c r="AB59" s="426"/>
      <c r="AC59" s="426"/>
      <c r="AD59" s="427"/>
      <c r="AE59" s="193"/>
      <c r="AF59" s="194" t="e">
        <f>AF60+AF61+#REF!+AF63</f>
        <v>#REF!</v>
      </c>
      <c r="AG59" s="194" t="e">
        <f>AG60+AG61+#REF!+AG63</f>
        <v>#REF!</v>
      </c>
      <c r="AH59" s="194" t="e">
        <f>AH60+AH61+#REF!+AH63</f>
        <v>#REF!</v>
      </c>
      <c r="AI59" s="194" t="e">
        <f>AI60+AI61+#REF!+AI63</f>
        <v>#REF!</v>
      </c>
      <c r="AJ59" s="194" t="e">
        <f>AJ60+AJ61+#REF!+AJ63</f>
        <v>#REF!</v>
      </c>
      <c r="AK59" s="194" t="e">
        <f>AK60+AK61+#REF!+AK63</f>
        <v>#REF!</v>
      </c>
      <c r="AL59" s="195" t="e">
        <f>AL60+AL61+#REF!+AL63</f>
        <v>#REF!</v>
      </c>
      <c r="AM59" s="194">
        <f>AM62+AM64+AM65+AM66+AM67+AM68+AM69+AM70+AM71+AM72+AM73+AM74+AM75+AM76+AM77+AM78+AM79+AM80+AM81+AM82+AM83+AM84+AM85+AM86+AM87+AM88+AM89+AM90+AM91+AM92+AM93+AM94</f>
        <v>1701709.7036000004</v>
      </c>
      <c r="AN59" s="194">
        <f t="shared" ref="AN59:AO59" si="12">AN62+AN64+AN65+AN66+AN67+AN68+AN69+AN70+AN71+AN72+AN73+AN74+AN75+AN76+AN77+AN78+AN79+AN80+AN81+AN82+AN83+AN84+AN85+AN86+AN87+AN88+AN89+AN90+AN91+AN92+AN93+AN94</f>
        <v>2156763.2799999998</v>
      </c>
      <c r="AO59" s="194">
        <f t="shared" si="12"/>
        <v>289324.09999999998</v>
      </c>
      <c r="AP59" s="272"/>
      <c r="AQ59" s="272"/>
      <c r="AR59" s="272"/>
      <c r="AT59" s="1"/>
    </row>
    <row r="60" spans="3:46" ht="58.95" hidden="1" customHeight="1" thickBot="1" x14ac:dyDescent="0.3">
      <c r="C60" s="345" t="s">
        <v>13</v>
      </c>
      <c r="D60" s="428"/>
      <c r="E60" s="428"/>
      <c r="F60" s="428"/>
      <c r="G60" s="428"/>
      <c r="H60" s="428"/>
      <c r="I60" s="428"/>
      <c r="J60" s="428"/>
      <c r="K60" s="428"/>
      <c r="L60" s="428"/>
      <c r="M60" s="428"/>
      <c r="N60" s="428"/>
      <c r="O60" s="428"/>
      <c r="P60" s="428"/>
      <c r="Q60" s="428"/>
      <c r="R60" s="428"/>
      <c r="S60" s="428"/>
      <c r="T60" s="428"/>
      <c r="U60" s="428"/>
      <c r="V60" s="428"/>
      <c r="W60" s="428"/>
      <c r="X60" s="428"/>
      <c r="Y60" s="428"/>
      <c r="Z60" s="428"/>
      <c r="AA60" s="428"/>
      <c r="AB60" s="428"/>
      <c r="AC60" s="428"/>
      <c r="AD60" s="429"/>
      <c r="AE60" s="33"/>
      <c r="AF60" s="53">
        <f>138343-28148.08</f>
        <v>110194.92</v>
      </c>
      <c r="AG60" s="29"/>
      <c r="AH60" s="29"/>
      <c r="AI60" s="29"/>
      <c r="AJ60" s="29"/>
      <c r="AK60" s="29"/>
      <c r="AL60" s="29"/>
      <c r="AM60" s="78"/>
      <c r="AN60" s="31"/>
      <c r="AO60" s="282"/>
      <c r="AT60" s="1"/>
    </row>
    <row r="61" spans="3:46" ht="42" hidden="1" customHeight="1" thickBot="1" x14ac:dyDescent="0.3">
      <c r="C61" s="345" t="s">
        <v>11</v>
      </c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346"/>
      <c r="T61" s="346"/>
      <c r="U61" s="346"/>
      <c r="V61" s="346"/>
      <c r="W61" s="346"/>
      <c r="X61" s="346"/>
      <c r="Y61" s="346"/>
      <c r="Z61" s="346"/>
      <c r="AA61" s="346"/>
      <c r="AB61" s="346"/>
      <c r="AC61" s="346"/>
      <c r="AD61" s="347"/>
      <c r="AE61" s="33"/>
      <c r="AF61" s="53">
        <v>2727</v>
      </c>
      <c r="AG61" s="29"/>
      <c r="AH61" s="29"/>
      <c r="AI61" s="29"/>
      <c r="AJ61" s="29"/>
      <c r="AK61" s="29"/>
      <c r="AL61" s="29"/>
      <c r="AM61" s="78"/>
      <c r="AN61" s="32"/>
      <c r="AO61" s="283"/>
      <c r="AT61" s="1"/>
    </row>
    <row r="62" spans="3:46" ht="33.6" customHeight="1" thickBot="1" x14ac:dyDescent="0.3">
      <c r="C62" s="316" t="s">
        <v>67</v>
      </c>
      <c r="D62" s="324"/>
      <c r="E62" s="324"/>
      <c r="F62" s="324"/>
      <c r="G62" s="324"/>
      <c r="H62" s="324"/>
      <c r="I62" s="324"/>
      <c r="J62" s="324"/>
      <c r="K62" s="324"/>
      <c r="L62" s="324"/>
      <c r="M62" s="324"/>
      <c r="N62" s="324"/>
      <c r="O62" s="324"/>
      <c r="P62" s="324"/>
      <c r="Q62" s="324"/>
      <c r="R62" s="324"/>
      <c r="S62" s="324"/>
      <c r="T62" s="324"/>
      <c r="U62" s="324"/>
      <c r="V62" s="324"/>
      <c r="W62" s="324"/>
      <c r="X62" s="324"/>
      <c r="Y62" s="324"/>
      <c r="Z62" s="324"/>
      <c r="AA62" s="324"/>
      <c r="AB62" s="324"/>
      <c r="AC62" s="324"/>
      <c r="AD62" s="325"/>
      <c r="AE62" s="147"/>
      <c r="AF62" s="143"/>
      <c r="AG62" s="148"/>
      <c r="AH62" s="148"/>
      <c r="AI62" s="148"/>
      <c r="AJ62" s="148"/>
      <c r="AK62" s="148"/>
      <c r="AL62" s="148"/>
      <c r="AM62" s="143">
        <f>2744-29</f>
        <v>2715</v>
      </c>
      <c r="AN62" s="252">
        <v>2715</v>
      </c>
      <c r="AO62" s="143">
        <v>2715</v>
      </c>
      <c r="AT62" s="1"/>
    </row>
    <row r="63" spans="3:46" ht="42" hidden="1" customHeight="1" thickBot="1" x14ac:dyDescent="0.3">
      <c r="C63" s="316" t="s">
        <v>12</v>
      </c>
      <c r="D63" s="324"/>
      <c r="E63" s="324"/>
      <c r="F63" s="324"/>
      <c r="G63" s="324"/>
      <c r="H63" s="324"/>
      <c r="I63" s="324"/>
      <c r="J63" s="324"/>
      <c r="K63" s="324"/>
      <c r="L63" s="324"/>
      <c r="M63" s="324"/>
      <c r="N63" s="324"/>
      <c r="O63" s="324"/>
      <c r="P63" s="324"/>
      <c r="Q63" s="324"/>
      <c r="R63" s="324"/>
      <c r="S63" s="324"/>
      <c r="T63" s="324"/>
      <c r="U63" s="324"/>
      <c r="V63" s="324"/>
      <c r="W63" s="324"/>
      <c r="X63" s="324"/>
      <c r="Y63" s="324"/>
      <c r="Z63" s="324"/>
      <c r="AA63" s="324"/>
      <c r="AB63" s="324"/>
      <c r="AC63" s="324"/>
      <c r="AD63" s="325"/>
      <c r="AE63" s="147"/>
      <c r="AF63" s="143">
        <v>806</v>
      </c>
      <c r="AG63" s="148"/>
      <c r="AH63" s="148"/>
      <c r="AI63" s="148"/>
      <c r="AJ63" s="148"/>
      <c r="AK63" s="148"/>
      <c r="AL63" s="148"/>
      <c r="AM63" s="78"/>
      <c r="AN63" s="149"/>
      <c r="AO63" s="284"/>
      <c r="AT63" s="1"/>
    </row>
    <row r="64" spans="3:46" ht="38.4" customHeight="1" thickBot="1" x14ac:dyDescent="0.3">
      <c r="C64" s="316" t="s">
        <v>26</v>
      </c>
      <c r="D64" s="324"/>
      <c r="E64" s="324"/>
      <c r="F64" s="324"/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4"/>
      <c r="AD64" s="325"/>
      <c r="AE64" s="147"/>
      <c r="AF64" s="143"/>
      <c r="AG64" s="148"/>
      <c r="AH64" s="148"/>
      <c r="AI64" s="148"/>
      <c r="AJ64" s="148"/>
      <c r="AK64" s="148"/>
      <c r="AL64" s="148"/>
      <c r="AM64" s="143">
        <f>7699.43+6509.92</f>
        <v>14209.35</v>
      </c>
      <c r="AN64" s="143">
        <f>190000-3667</f>
        <v>186333</v>
      </c>
      <c r="AO64" s="143">
        <v>196679.43</v>
      </c>
      <c r="AT64" s="1"/>
    </row>
    <row r="65" spans="3:46" ht="38.4" customHeight="1" thickBot="1" x14ac:dyDescent="0.3">
      <c r="C65" s="336" t="s">
        <v>70</v>
      </c>
      <c r="D65" s="337"/>
      <c r="E65" s="337"/>
      <c r="F65" s="337"/>
      <c r="G65" s="337"/>
      <c r="H65" s="337"/>
      <c r="I65" s="337"/>
      <c r="J65" s="337"/>
      <c r="K65" s="337"/>
      <c r="L65" s="337"/>
      <c r="M65" s="337"/>
      <c r="N65" s="337"/>
      <c r="O65" s="337"/>
      <c r="P65" s="337"/>
      <c r="Q65" s="337"/>
      <c r="R65" s="337"/>
      <c r="S65" s="337"/>
      <c r="T65" s="337"/>
      <c r="U65" s="337"/>
      <c r="V65" s="337"/>
      <c r="W65" s="337"/>
      <c r="X65" s="337"/>
      <c r="Y65" s="337"/>
      <c r="Z65" s="337"/>
      <c r="AA65" s="337"/>
      <c r="AB65" s="337"/>
      <c r="AC65" s="337"/>
      <c r="AD65" s="338"/>
      <c r="AE65" s="147"/>
      <c r="AF65" s="148"/>
      <c r="AG65" s="148"/>
      <c r="AH65" s="148"/>
      <c r="AI65" s="148"/>
      <c r="AJ65" s="148"/>
      <c r="AK65" s="148"/>
      <c r="AL65" s="148"/>
      <c r="AM65" s="78">
        <v>24700</v>
      </c>
      <c r="AN65" s="253">
        <v>9500</v>
      </c>
      <c r="AO65" s="254">
        <v>5700</v>
      </c>
      <c r="AT65" s="1"/>
    </row>
    <row r="66" spans="3:46" ht="36" customHeight="1" thickBot="1" x14ac:dyDescent="0.3">
      <c r="C66" s="316" t="s">
        <v>74</v>
      </c>
      <c r="D66" s="324"/>
      <c r="E66" s="324"/>
      <c r="F66" s="324"/>
      <c r="G66" s="324"/>
      <c r="H66" s="324"/>
      <c r="I66" s="324"/>
      <c r="J66" s="324"/>
      <c r="K66" s="324"/>
      <c r="L66" s="324"/>
      <c r="M66" s="324"/>
      <c r="N66" s="324"/>
      <c r="O66" s="324"/>
      <c r="P66" s="324"/>
      <c r="Q66" s="324"/>
      <c r="R66" s="324"/>
      <c r="S66" s="324"/>
      <c r="T66" s="324"/>
      <c r="U66" s="324"/>
      <c r="V66" s="324"/>
      <c r="W66" s="324"/>
      <c r="X66" s="324"/>
      <c r="Y66" s="324"/>
      <c r="Z66" s="324"/>
      <c r="AA66" s="324"/>
      <c r="AB66" s="324"/>
      <c r="AC66" s="324"/>
      <c r="AD66" s="325"/>
      <c r="AE66" s="150"/>
      <c r="AF66" s="151"/>
      <c r="AG66" s="151"/>
      <c r="AH66" s="151"/>
      <c r="AI66" s="151"/>
      <c r="AJ66" s="151"/>
      <c r="AK66" s="151"/>
      <c r="AL66" s="151"/>
      <c r="AM66" s="143">
        <f>4090.13+965.1</f>
        <v>5055.2300000000005</v>
      </c>
      <c r="AN66" s="143">
        <v>4802.3</v>
      </c>
      <c r="AO66" s="143">
        <v>4722.43</v>
      </c>
      <c r="AT66" s="1"/>
    </row>
    <row r="67" spans="3:46" ht="49.2" customHeight="1" thickBot="1" x14ac:dyDescent="0.3">
      <c r="C67" s="316" t="s">
        <v>57</v>
      </c>
      <c r="D67" s="424"/>
      <c r="E67" s="424"/>
      <c r="F67" s="424"/>
      <c r="G67" s="424"/>
      <c r="H67" s="424"/>
      <c r="I67" s="424"/>
      <c r="J67" s="424"/>
      <c r="K67" s="424"/>
      <c r="L67" s="424"/>
      <c r="M67" s="424"/>
      <c r="N67" s="424"/>
      <c r="O67" s="424"/>
      <c r="P67" s="424"/>
      <c r="Q67" s="424"/>
      <c r="R67" s="424"/>
      <c r="S67" s="424"/>
      <c r="T67" s="424"/>
      <c r="U67" s="424"/>
      <c r="V67" s="424"/>
      <c r="W67" s="424"/>
      <c r="X67" s="424"/>
      <c r="Y67" s="424"/>
      <c r="Z67" s="424"/>
      <c r="AA67" s="424"/>
      <c r="AB67" s="424"/>
      <c r="AC67" s="424"/>
      <c r="AD67" s="424"/>
      <c r="AE67" s="150"/>
      <c r="AF67" s="151"/>
      <c r="AG67" s="151"/>
      <c r="AH67" s="151"/>
      <c r="AI67" s="151"/>
      <c r="AJ67" s="151"/>
      <c r="AK67" s="151"/>
      <c r="AL67" s="151"/>
      <c r="AM67" s="143">
        <v>0</v>
      </c>
      <c r="AN67" s="251">
        <v>935.06</v>
      </c>
      <c r="AO67" s="143">
        <v>2450</v>
      </c>
      <c r="AT67" s="1"/>
    </row>
    <row r="68" spans="3:46" ht="49.2" customHeight="1" thickBot="1" x14ac:dyDescent="0.3">
      <c r="C68" s="316" t="s">
        <v>58</v>
      </c>
      <c r="D68" s="424"/>
      <c r="E68" s="424"/>
      <c r="F68" s="424"/>
      <c r="G68" s="424"/>
      <c r="H68" s="424"/>
      <c r="I68" s="424"/>
      <c r="J68" s="424"/>
      <c r="K68" s="424"/>
      <c r="L68" s="424"/>
      <c r="M68" s="424"/>
      <c r="N68" s="424"/>
      <c r="O68" s="424"/>
      <c r="P68" s="424"/>
      <c r="Q68" s="424"/>
      <c r="R68" s="424"/>
      <c r="S68" s="424"/>
      <c r="T68" s="424"/>
      <c r="U68" s="424"/>
      <c r="V68" s="424"/>
      <c r="W68" s="424"/>
      <c r="X68" s="424"/>
      <c r="Y68" s="424"/>
      <c r="Z68" s="424"/>
      <c r="AA68" s="424"/>
      <c r="AB68" s="424"/>
      <c r="AC68" s="424"/>
      <c r="AD68" s="424"/>
      <c r="AE68" s="150"/>
      <c r="AF68" s="151"/>
      <c r="AG68" s="151"/>
      <c r="AH68" s="151"/>
      <c r="AI68" s="151"/>
      <c r="AJ68" s="151"/>
      <c r="AK68" s="151"/>
      <c r="AL68" s="151"/>
      <c r="AM68" s="143">
        <v>0</v>
      </c>
      <c r="AN68" s="251">
        <v>1847.3</v>
      </c>
      <c r="AO68" s="143">
        <v>0</v>
      </c>
      <c r="AT68" s="1"/>
    </row>
    <row r="69" spans="3:46" ht="37.200000000000003" customHeight="1" thickBot="1" x14ac:dyDescent="0.3">
      <c r="C69" s="316" t="s">
        <v>27</v>
      </c>
      <c r="D69" s="324"/>
      <c r="E69" s="324"/>
      <c r="F69" s="324"/>
      <c r="G69" s="324"/>
      <c r="H69" s="324"/>
      <c r="I69" s="324"/>
      <c r="J69" s="324"/>
      <c r="K69" s="324"/>
      <c r="L69" s="324"/>
      <c r="M69" s="324"/>
      <c r="N69" s="324"/>
      <c r="O69" s="324"/>
      <c r="P69" s="324"/>
      <c r="Q69" s="324"/>
      <c r="R69" s="324"/>
      <c r="S69" s="324"/>
      <c r="T69" s="324"/>
      <c r="U69" s="324"/>
      <c r="V69" s="324"/>
      <c r="W69" s="324"/>
      <c r="X69" s="324"/>
      <c r="Y69" s="324"/>
      <c r="Z69" s="324"/>
      <c r="AA69" s="324"/>
      <c r="AB69" s="324"/>
      <c r="AC69" s="324"/>
      <c r="AD69" s="324"/>
      <c r="AE69" s="150"/>
      <c r="AF69" s="151"/>
      <c r="AG69" s="151"/>
      <c r="AH69" s="151"/>
      <c r="AI69" s="151"/>
      <c r="AJ69" s="151"/>
      <c r="AK69" s="151"/>
      <c r="AL69" s="151"/>
      <c r="AM69" s="143">
        <f>6493-1490.3</f>
        <v>5002.7</v>
      </c>
      <c r="AN69" s="254">
        <v>5823.06</v>
      </c>
      <c r="AO69" s="254">
        <v>5388.55</v>
      </c>
      <c r="AT69" s="1"/>
    </row>
    <row r="70" spans="3:46" s="140" customFormat="1" ht="50.4" customHeight="1" thickBot="1" x14ac:dyDescent="0.3">
      <c r="C70" s="316" t="s">
        <v>62</v>
      </c>
      <c r="D70" s="324"/>
      <c r="E70" s="324"/>
      <c r="F70" s="324"/>
      <c r="G70" s="324"/>
      <c r="H70" s="324"/>
      <c r="I70" s="324"/>
      <c r="J70" s="324"/>
      <c r="K70" s="324"/>
      <c r="L70" s="324"/>
      <c r="M70" s="324"/>
      <c r="N70" s="324"/>
      <c r="O70" s="324"/>
      <c r="P70" s="324"/>
      <c r="Q70" s="324"/>
      <c r="R70" s="324"/>
      <c r="S70" s="324"/>
      <c r="T70" s="324"/>
      <c r="U70" s="324"/>
      <c r="V70" s="324"/>
      <c r="W70" s="324"/>
      <c r="X70" s="324"/>
      <c r="Y70" s="324"/>
      <c r="Z70" s="324"/>
      <c r="AA70" s="324"/>
      <c r="AB70" s="324"/>
      <c r="AC70" s="324"/>
      <c r="AD70" s="325"/>
      <c r="AE70" s="150"/>
      <c r="AF70" s="151"/>
      <c r="AG70" s="151"/>
      <c r="AH70" s="151"/>
      <c r="AI70" s="151"/>
      <c r="AJ70" s="151"/>
      <c r="AK70" s="151"/>
      <c r="AL70" s="151"/>
      <c r="AM70" s="143">
        <f>27155-2+2797</f>
        <v>29950</v>
      </c>
      <c r="AN70" s="143">
        <v>29950</v>
      </c>
      <c r="AO70" s="143">
        <v>33034.1</v>
      </c>
      <c r="AP70" s="275"/>
      <c r="AQ70" s="275"/>
      <c r="AR70" s="275"/>
      <c r="AS70" s="139"/>
      <c r="AT70" s="139"/>
    </row>
    <row r="71" spans="3:46" ht="50.4" customHeight="1" thickBot="1" x14ac:dyDescent="0.3">
      <c r="C71" s="316" t="s">
        <v>63</v>
      </c>
      <c r="D71" s="324"/>
      <c r="E71" s="324"/>
      <c r="F71" s="324"/>
      <c r="G71" s="324"/>
      <c r="H71" s="324"/>
      <c r="I71" s="324"/>
      <c r="J71" s="324"/>
      <c r="K71" s="324"/>
      <c r="L71" s="324"/>
      <c r="M71" s="324"/>
      <c r="N71" s="324"/>
      <c r="O71" s="324"/>
      <c r="P71" s="324"/>
      <c r="Q71" s="324"/>
      <c r="R71" s="324"/>
      <c r="S71" s="324"/>
      <c r="T71" s="324"/>
      <c r="U71" s="324"/>
      <c r="V71" s="324"/>
      <c r="W71" s="324"/>
      <c r="X71" s="324"/>
      <c r="Y71" s="324"/>
      <c r="Z71" s="324"/>
      <c r="AA71" s="324"/>
      <c r="AB71" s="324"/>
      <c r="AC71" s="324"/>
      <c r="AD71" s="324"/>
      <c r="AE71" s="150"/>
      <c r="AF71" s="151"/>
      <c r="AG71" s="151"/>
      <c r="AH71" s="151"/>
      <c r="AI71" s="151"/>
      <c r="AJ71" s="151"/>
      <c r="AK71" s="151"/>
      <c r="AL71" s="151"/>
      <c r="AM71" s="143">
        <f>15162+322-395+160</f>
        <v>15249</v>
      </c>
      <c r="AN71" s="143">
        <f>15484-395</f>
        <v>15089</v>
      </c>
      <c r="AO71" s="143">
        <f>15484-395</f>
        <v>15089</v>
      </c>
      <c r="AP71" s="289"/>
      <c r="AT71" s="1"/>
    </row>
    <row r="72" spans="3:46" ht="37.200000000000003" customHeight="1" thickBot="1" x14ac:dyDescent="0.35">
      <c r="C72" s="316" t="s">
        <v>77</v>
      </c>
      <c r="D72" s="326"/>
      <c r="E72" s="326"/>
      <c r="F72" s="326"/>
      <c r="G72" s="326"/>
      <c r="H72" s="326"/>
      <c r="I72" s="326"/>
      <c r="J72" s="326"/>
      <c r="K72" s="326"/>
      <c r="L72" s="326"/>
      <c r="M72" s="326"/>
      <c r="N72" s="326"/>
      <c r="O72" s="326"/>
      <c r="P72" s="326"/>
      <c r="Q72" s="326"/>
      <c r="R72" s="326"/>
      <c r="S72" s="326"/>
      <c r="T72" s="326"/>
      <c r="U72" s="326"/>
      <c r="V72" s="326"/>
      <c r="W72" s="326"/>
      <c r="X72" s="326"/>
      <c r="Y72" s="326"/>
      <c r="Z72" s="326"/>
      <c r="AA72" s="326"/>
      <c r="AB72" s="326"/>
      <c r="AC72" s="326"/>
      <c r="AD72" s="327"/>
      <c r="AE72" s="150"/>
      <c r="AF72" s="151"/>
      <c r="AG72" s="151"/>
      <c r="AH72" s="151"/>
      <c r="AI72" s="151"/>
      <c r="AJ72" s="151"/>
      <c r="AK72" s="151"/>
      <c r="AL72" s="151"/>
      <c r="AM72" s="143">
        <v>2656.5</v>
      </c>
      <c r="AN72" s="255">
        <v>0</v>
      </c>
      <c r="AO72" s="255">
        <v>0</v>
      </c>
      <c r="AQ72" s="90"/>
      <c r="AR72" s="276"/>
      <c r="AS72" s="90"/>
      <c r="AT72" s="90"/>
    </row>
    <row r="73" spans="3:46" ht="37.200000000000003" customHeight="1" thickBot="1" x14ac:dyDescent="0.3">
      <c r="C73" s="316" t="s">
        <v>34</v>
      </c>
      <c r="D73" s="324"/>
      <c r="E73" s="324"/>
      <c r="F73" s="324"/>
      <c r="G73" s="324"/>
      <c r="H73" s="324"/>
      <c r="I73" s="324"/>
      <c r="J73" s="324"/>
      <c r="K73" s="324"/>
      <c r="L73" s="324"/>
      <c r="M73" s="324"/>
      <c r="N73" s="324"/>
      <c r="O73" s="324"/>
      <c r="P73" s="324"/>
      <c r="Q73" s="324"/>
      <c r="R73" s="324"/>
      <c r="S73" s="324"/>
      <c r="T73" s="324"/>
      <c r="U73" s="324"/>
      <c r="V73" s="324"/>
      <c r="W73" s="324"/>
      <c r="X73" s="324"/>
      <c r="Y73" s="324"/>
      <c r="Z73" s="324"/>
      <c r="AA73" s="324"/>
      <c r="AB73" s="324"/>
      <c r="AC73" s="324"/>
      <c r="AD73" s="325"/>
      <c r="AE73" s="152"/>
      <c r="AF73" s="153"/>
      <c r="AG73" s="153"/>
      <c r="AH73" s="153"/>
      <c r="AI73" s="153"/>
      <c r="AJ73" s="153"/>
      <c r="AK73" s="153"/>
      <c r="AL73" s="153"/>
      <c r="AM73" s="251">
        <f>750+262.28</f>
        <v>1012.28</v>
      </c>
      <c r="AN73" s="256">
        <v>0</v>
      </c>
      <c r="AO73" s="255">
        <v>0</v>
      </c>
      <c r="AT73" s="1"/>
    </row>
    <row r="74" spans="3:46" ht="37.200000000000003" customHeight="1" thickBot="1" x14ac:dyDescent="0.3">
      <c r="C74" s="316" t="s">
        <v>78</v>
      </c>
      <c r="D74" s="324"/>
      <c r="E74" s="324"/>
      <c r="F74" s="324"/>
      <c r="G74" s="324"/>
      <c r="H74" s="324"/>
      <c r="I74" s="324"/>
      <c r="J74" s="324"/>
      <c r="K74" s="324"/>
      <c r="L74" s="324"/>
      <c r="M74" s="324"/>
      <c r="N74" s="324"/>
      <c r="O74" s="324"/>
      <c r="P74" s="324"/>
      <c r="Q74" s="324"/>
      <c r="R74" s="324"/>
      <c r="S74" s="324"/>
      <c r="T74" s="324"/>
      <c r="U74" s="324"/>
      <c r="V74" s="324"/>
      <c r="W74" s="324"/>
      <c r="X74" s="324"/>
      <c r="Y74" s="324"/>
      <c r="Z74" s="324"/>
      <c r="AA74" s="324"/>
      <c r="AB74" s="324"/>
      <c r="AC74" s="324"/>
      <c r="AD74" s="325"/>
      <c r="AE74" s="150"/>
      <c r="AF74" s="151"/>
      <c r="AG74" s="151"/>
      <c r="AH74" s="151"/>
      <c r="AI74" s="151"/>
      <c r="AJ74" s="151"/>
      <c r="AK74" s="151"/>
      <c r="AL74" s="151"/>
      <c r="AM74" s="143">
        <v>16224</v>
      </c>
      <c r="AN74" s="255">
        <v>0</v>
      </c>
      <c r="AO74" s="255">
        <v>0</v>
      </c>
      <c r="AT74" s="1"/>
    </row>
    <row r="75" spans="3:46" ht="37.200000000000003" customHeight="1" thickBot="1" x14ac:dyDescent="0.3">
      <c r="C75" s="316" t="s">
        <v>81</v>
      </c>
      <c r="D75" s="315"/>
      <c r="E75" s="315"/>
      <c r="F75" s="315"/>
      <c r="G75" s="315"/>
      <c r="H75" s="315"/>
      <c r="I75" s="315"/>
      <c r="J75" s="315"/>
      <c r="K75" s="315"/>
      <c r="L75" s="315"/>
      <c r="M75" s="315"/>
      <c r="N75" s="315"/>
      <c r="O75" s="315"/>
      <c r="P75" s="315"/>
      <c r="Q75" s="315"/>
      <c r="R75" s="315"/>
      <c r="S75" s="315"/>
      <c r="T75" s="315"/>
      <c r="U75" s="315"/>
      <c r="V75" s="315"/>
      <c r="W75" s="315"/>
      <c r="X75" s="315"/>
      <c r="Y75" s="315"/>
      <c r="Z75" s="315"/>
      <c r="AA75" s="315"/>
      <c r="AB75" s="315"/>
      <c r="AC75" s="315"/>
      <c r="AD75" s="317"/>
      <c r="AE75" s="150"/>
      <c r="AF75" s="151"/>
      <c r="AG75" s="151"/>
      <c r="AH75" s="151"/>
      <c r="AI75" s="151"/>
      <c r="AJ75" s="151"/>
      <c r="AK75" s="151"/>
      <c r="AL75" s="151"/>
      <c r="AM75" s="143">
        <v>2760.15</v>
      </c>
      <c r="AN75" s="255">
        <v>0</v>
      </c>
      <c r="AO75" s="255">
        <v>0</v>
      </c>
      <c r="AT75" s="1"/>
    </row>
    <row r="76" spans="3:46" ht="70.8" customHeight="1" thickBot="1" x14ac:dyDescent="0.3">
      <c r="C76" s="316" t="s">
        <v>73</v>
      </c>
      <c r="D76" s="324"/>
      <c r="E76" s="324"/>
      <c r="F76" s="324"/>
      <c r="G76" s="324"/>
      <c r="H76" s="324"/>
      <c r="I76" s="324"/>
      <c r="J76" s="324"/>
      <c r="K76" s="324"/>
      <c r="L76" s="324"/>
      <c r="M76" s="324"/>
      <c r="N76" s="324"/>
      <c r="O76" s="324"/>
      <c r="P76" s="324"/>
      <c r="Q76" s="324"/>
      <c r="R76" s="324"/>
      <c r="S76" s="324"/>
      <c r="T76" s="324"/>
      <c r="U76" s="324"/>
      <c r="V76" s="324"/>
      <c r="W76" s="324"/>
      <c r="X76" s="324"/>
      <c r="Y76" s="324"/>
      <c r="Z76" s="324"/>
      <c r="AA76" s="324"/>
      <c r="AB76" s="324"/>
      <c r="AC76" s="324"/>
      <c r="AD76" s="325"/>
      <c r="AE76" s="150"/>
      <c r="AF76" s="151"/>
      <c r="AG76" s="151"/>
      <c r="AH76" s="151"/>
      <c r="AI76" s="151"/>
      <c r="AJ76" s="151"/>
      <c r="AK76" s="151"/>
      <c r="AL76" s="151"/>
      <c r="AM76" s="143">
        <f>244+421-1</f>
        <v>664</v>
      </c>
      <c r="AN76" s="255">
        <f>665-1</f>
        <v>664</v>
      </c>
      <c r="AO76" s="255">
        <f>665-1</f>
        <v>664</v>
      </c>
      <c r="AP76" s="296"/>
      <c r="AQ76" s="296"/>
      <c r="AR76" s="296"/>
      <c r="AT76" s="1"/>
    </row>
    <row r="77" spans="3:46" ht="39.6" customHeight="1" thickBot="1" x14ac:dyDescent="0.3">
      <c r="C77" s="331" t="s">
        <v>75</v>
      </c>
      <c r="D77" s="332"/>
      <c r="E77" s="332"/>
      <c r="F77" s="332"/>
      <c r="G77" s="332"/>
      <c r="H77" s="332"/>
      <c r="I77" s="332"/>
      <c r="J77" s="332"/>
      <c r="K77" s="332"/>
      <c r="L77" s="332"/>
      <c r="M77" s="332"/>
      <c r="N77" s="332"/>
      <c r="O77" s="332"/>
      <c r="P77" s="332"/>
      <c r="Q77" s="332"/>
      <c r="R77" s="332"/>
      <c r="S77" s="332"/>
      <c r="T77" s="332"/>
      <c r="U77" s="332"/>
      <c r="V77" s="332"/>
      <c r="W77" s="332"/>
      <c r="X77" s="332"/>
      <c r="Y77" s="332"/>
      <c r="Z77" s="332"/>
      <c r="AA77" s="332"/>
      <c r="AB77" s="332"/>
      <c r="AC77" s="332"/>
      <c r="AD77" s="333"/>
      <c r="AE77" s="150"/>
      <c r="AF77" s="155"/>
      <c r="AG77" s="150"/>
      <c r="AH77" s="150"/>
      <c r="AI77" s="150"/>
      <c r="AJ77" s="150"/>
      <c r="AK77" s="150"/>
      <c r="AL77" s="150"/>
      <c r="AM77" s="143">
        <v>0</v>
      </c>
      <c r="AN77" s="143">
        <v>156445.70000000001</v>
      </c>
      <c r="AO77" s="143">
        <v>0</v>
      </c>
      <c r="AT77" s="1"/>
    </row>
    <row r="78" spans="3:46" s="140" customFormat="1" ht="39.6" customHeight="1" thickBot="1" x14ac:dyDescent="0.3">
      <c r="C78" s="328" t="s">
        <v>56</v>
      </c>
      <c r="D78" s="329"/>
      <c r="E78" s="329"/>
      <c r="F78" s="329"/>
      <c r="G78" s="329"/>
      <c r="H78" s="329"/>
      <c r="I78" s="329"/>
      <c r="J78" s="329"/>
      <c r="K78" s="329"/>
      <c r="L78" s="329"/>
      <c r="M78" s="329"/>
      <c r="N78" s="329"/>
      <c r="O78" s="329"/>
      <c r="P78" s="329"/>
      <c r="Q78" s="329"/>
      <c r="R78" s="329"/>
      <c r="S78" s="329"/>
      <c r="T78" s="329"/>
      <c r="U78" s="329"/>
      <c r="V78" s="329"/>
      <c r="W78" s="329"/>
      <c r="X78" s="329"/>
      <c r="Y78" s="329"/>
      <c r="Z78" s="329"/>
      <c r="AA78" s="329"/>
      <c r="AB78" s="329"/>
      <c r="AC78" s="329"/>
      <c r="AD78" s="330"/>
      <c r="AE78" s="152"/>
      <c r="AF78" s="209"/>
      <c r="AG78" s="152"/>
      <c r="AH78" s="152"/>
      <c r="AI78" s="152"/>
      <c r="AJ78" s="152"/>
      <c r="AK78" s="152"/>
      <c r="AL78" s="152"/>
      <c r="AM78" s="251">
        <f>340.55-0.4-34.63</f>
        <v>305.52000000000004</v>
      </c>
      <c r="AN78" s="256">
        <f>305.52+3.52</f>
        <v>309.03999999999996</v>
      </c>
      <c r="AO78" s="255">
        <f>312.92</f>
        <v>312.92</v>
      </c>
      <c r="AP78" s="275"/>
      <c r="AQ78" s="275"/>
      <c r="AR78" s="275"/>
      <c r="AS78" s="139"/>
      <c r="AT78" s="139"/>
    </row>
    <row r="79" spans="3:46" ht="39.6" customHeight="1" thickBot="1" x14ac:dyDescent="0.3">
      <c r="C79" s="331" t="s">
        <v>79</v>
      </c>
      <c r="D79" s="332"/>
      <c r="E79" s="332"/>
      <c r="F79" s="332"/>
      <c r="G79" s="332"/>
      <c r="H79" s="332"/>
      <c r="I79" s="332"/>
      <c r="J79" s="332"/>
      <c r="K79" s="332"/>
      <c r="L79" s="332"/>
      <c r="M79" s="332"/>
      <c r="N79" s="332"/>
      <c r="O79" s="332"/>
      <c r="P79" s="332"/>
      <c r="Q79" s="332"/>
      <c r="R79" s="332"/>
      <c r="S79" s="332"/>
      <c r="T79" s="332"/>
      <c r="U79" s="332"/>
      <c r="V79" s="332"/>
      <c r="W79" s="332"/>
      <c r="X79" s="332"/>
      <c r="Y79" s="332"/>
      <c r="Z79" s="332"/>
      <c r="AA79" s="332"/>
      <c r="AB79" s="332"/>
      <c r="AC79" s="332"/>
      <c r="AD79" s="333"/>
      <c r="AE79" s="160"/>
      <c r="AF79" s="161"/>
      <c r="AG79" s="160"/>
      <c r="AH79" s="160"/>
      <c r="AI79" s="160"/>
      <c r="AJ79" s="160"/>
      <c r="AK79" s="160"/>
      <c r="AL79" s="160"/>
      <c r="AM79" s="143">
        <f>26704+562968.42</f>
        <v>589672.42000000004</v>
      </c>
      <c r="AN79" s="143">
        <f>252716.75</f>
        <v>252716.75</v>
      </c>
      <c r="AO79" s="255">
        <v>0</v>
      </c>
      <c r="AT79" s="1"/>
    </row>
    <row r="80" spans="3:46" ht="54" customHeight="1" thickBot="1" x14ac:dyDescent="0.3">
      <c r="C80" s="331" t="s">
        <v>76</v>
      </c>
      <c r="D80" s="332"/>
      <c r="E80" s="332"/>
      <c r="F80" s="332"/>
      <c r="G80" s="332"/>
      <c r="H80" s="332"/>
      <c r="I80" s="332"/>
      <c r="J80" s="332"/>
      <c r="K80" s="332"/>
      <c r="L80" s="332"/>
      <c r="M80" s="332"/>
      <c r="N80" s="332"/>
      <c r="O80" s="332"/>
      <c r="P80" s="332"/>
      <c r="Q80" s="332"/>
      <c r="R80" s="332"/>
      <c r="S80" s="332"/>
      <c r="T80" s="332"/>
      <c r="U80" s="332"/>
      <c r="V80" s="332"/>
      <c r="W80" s="332"/>
      <c r="X80" s="332"/>
      <c r="Y80" s="332"/>
      <c r="Z80" s="332"/>
      <c r="AA80" s="332"/>
      <c r="AB80" s="332"/>
      <c r="AC80" s="332"/>
      <c r="AD80" s="333"/>
      <c r="AE80" s="147"/>
      <c r="AF80" s="154"/>
      <c r="AG80" s="147"/>
      <c r="AH80" s="147"/>
      <c r="AI80" s="147"/>
      <c r="AJ80" s="147"/>
      <c r="AK80" s="147"/>
      <c r="AL80" s="147"/>
      <c r="AM80" s="143">
        <v>33280</v>
      </c>
      <c r="AN80" s="255">
        <v>0</v>
      </c>
      <c r="AO80" s="255">
        <v>0</v>
      </c>
      <c r="AP80" s="277"/>
      <c r="AT80" s="1"/>
    </row>
    <row r="81" spans="3:46" ht="39.6" customHeight="1" thickBot="1" x14ac:dyDescent="0.3">
      <c r="C81" s="331" t="s">
        <v>60</v>
      </c>
      <c r="D81" s="332"/>
      <c r="E81" s="332"/>
      <c r="F81" s="332"/>
      <c r="G81" s="332"/>
      <c r="H81" s="332"/>
      <c r="I81" s="332"/>
      <c r="J81" s="332"/>
      <c r="K81" s="332"/>
      <c r="L81" s="332"/>
      <c r="M81" s="332"/>
      <c r="N81" s="332"/>
      <c r="O81" s="332"/>
      <c r="P81" s="332"/>
      <c r="Q81" s="332"/>
      <c r="R81" s="332"/>
      <c r="S81" s="332"/>
      <c r="T81" s="332"/>
      <c r="U81" s="332"/>
      <c r="V81" s="332"/>
      <c r="W81" s="332"/>
      <c r="X81" s="332"/>
      <c r="Y81" s="332"/>
      <c r="Z81" s="332"/>
      <c r="AA81" s="332"/>
      <c r="AB81" s="332"/>
      <c r="AC81" s="332"/>
      <c r="AD81" s="333"/>
      <c r="AE81" s="147"/>
      <c r="AF81" s="154"/>
      <c r="AG81" s="147"/>
      <c r="AH81" s="147"/>
      <c r="AI81" s="147"/>
      <c r="AJ81" s="147"/>
      <c r="AK81" s="147"/>
      <c r="AL81" s="147"/>
      <c r="AM81" s="30">
        <f>77979+127282.6+53706.7-0.04</f>
        <v>258968.25999999998</v>
      </c>
      <c r="AN81" s="255">
        <v>0</v>
      </c>
      <c r="AO81" s="255">
        <v>0</v>
      </c>
      <c r="AT81" s="1"/>
    </row>
    <row r="82" spans="3:46" ht="39.6" customHeight="1" thickBot="1" x14ac:dyDescent="0.3">
      <c r="C82" s="331" t="s">
        <v>61</v>
      </c>
      <c r="D82" s="332"/>
      <c r="E82" s="332"/>
      <c r="F82" s="332"/>
      <c r="G82" s="332"/>
      <c r="H82" s="332"/>
      <c r="I82" s="332"/>
      <c r="J82" s="332"/>
      <c r="K82" s="332"/>
      <c r="L82" s="332"/>
      <c r="M82" s="332"/>
      <c r="N82" s="332"/>
      <c r="O82" s="332"/>
      <c r="P82" s="332"/>
      <c r="Q82" s="332"/>
      <c r="R82" s="332"/>
      <c r="S82" s="332"/>
      <c r="T82" s="332"/>
      <c r="U82" s="332"/>
      <c r="V82" s="332"/>
      <c r="W82" s="332"/>
      <c r="X82" s="332"/>
      <c r="Y82" s="332"/>
      <c r="Z82" s="332"/>
      <c r="AA82" s="332"/>
      <c r="AB82" s="332"/>
      <c r="AC82" s="332"/>
      <c r="AD82" s="333"/>
      <c r="AE82" s="147"/>
      <c r="AF82" s="154"/>
      <c r="AG82" s="147"/>
      <c r="AH82" s="147"/>
      <c r="AI82" s="147"/>
      <c r="AJ82" s="147"/>
      <c r="AK82" s="147"/>
      <c r="AL82" s="147"/>
      <c r="AM82" s="30">
        <f>13761+9639+0.01</f>
        <v>23400.01</v>
      </c>
      <c r="AN82" s="255">
        <v>0</v>
      </c>
      <c r="AO82" s="255">
        <v>0</v>
      </c>
      <c r="AT82" s="1"/>
    </row>
    <row r="83" spans="3:46" s="140" customFormat="1" ht="54" customHeight="1" thickBot="1" x14ac:dyDescent="0.3">
      <c r="C83" s="331" t="s">
        <v>59</v>
      </c>
      <c r="D83" s="332"/>
      <c r="E83" s="332"/>
      <c r="F83" s="332"/>
      <c r="G83" s="332"/>
      <c r="H83" s="332"/>
      <c r="I83" s="332"/>
      <c r="J83" s="332"/>
      <c r="K83" s="332"/>
      <c r="L83" s="332"/>
      <c r="M83" s="332"/>
      <c r="N83" s="332"/>
      <c r="O83" s="332"/>
      <c r="P83" s="332"/>
      <c r="Q83" s="332"/>
      <c r="R83" s="332"/>
      <c r="S83" s="332"/>
      <c r="T83" s="332"/>
      <c r="U83" s="332"/>
      <c r="V83" s="332"/>
      <c r="W83" s="332"/>
      <c r="X83" s="332"/>
      <c r="Y83" s="332"/>
      <c r="Z83" s="332"/>
      <c r="AA83" s="332"/>
      <c r="AB83" s="332"/>
      <c r="AC83" s="332"/>
      <c r="AD83" s="333"/>
      <c r="AE83" s="147"/>
      <c r="AF83" s="154"/>
      <c r="AG83" s="147"/>
      <c r="AH83" s="147"/>
      <c r="AI83" s="147"/>
      <c r="AJ83" s="147"/>
      <c r="AK83" s="147"/>
      <c r="AL83" s="147"/>
      <c r="AM83" s="251">
        <v>0</v>
      </c>
      <c r="AN83" s="143">
        <v>8816.7099999999991</v>
      </c>
      <c r="AO83" s="143">
        <v>0</v>
      </c>
      <c r="AP83" s="275"/>
      <c r="AQ83" s="275"/>
      <c r="AR83" s="275"/>
      <c r="AS83" s="139"/>
      <c r="AT83" s="139"/>
    </row>
    <row r="84" spans="3:46" s="140" customFormat="1" ht="56.4" customHeight="1" thickBot="1" x14ac:dyDescent="0.3">
      <c r="C84" s="331" t="s">
        <v>25</v>
      </c>
      <c r="D84" s="332"/>
      <c r="E84" s="332"/>
      <c r="F84" s="332"/>
      <c r="G84" s="332"/>
      <c r="H84" s="332"/>
      <c r="I84" s="332"/>
      <c r="J84" s="332"/>
      <c r="K84" s="332"/>
      <c r="L84" s="332"/>
      <c r="M84" s="332"/>
      <c r="N84" s="332"/>
      <c r="O84" s="332"/>
      <c r="P84" s="332"/>
      <c r="Q84" s="332"/>
      <c r="R84" s="332"/>
      <c r="S84" s="332"/>
      <c r="T84" s="332"/>
      <c r="U84" s="332"/>
      <c r="V84" s="332"/>
      <c r="W84" s="332"/>
      <c r="X84" s="332"/>
      <c r="Y84" s="332"/>
      <c r="Z84" s="332"/>
      <c r="AA84" s="332"/>
      <c r="AB84" s="332"/>
      <c r="AC84" s="332"/>
      <c r="AD84" s="333"/>
      <c r="AE84" s="147"/>
      <c r="AF84" s="154"/>
      <c r="AG84" s="147"/>
      <c r="AH84" s="147"/>
      <c r="AI84" s="147"/>
      <c r="AJ84" s="147"/>
      <c r="AK84" s="147"/>
      <c r="AL84" s="147"/>
      <c r="AM84" s="251">
        <v>0</v>
      </c>
      <c r="AN84" s="143">
        <v>4419.7700000000004</v>
      </c>
      <c r="AO84" s="143">
        <v>0</v>
      </c>
      <c r="AP84" s="275"/>
      <c r="AQ84" s="275"/>
      <c r="AR84" s="275"/>
      <c r="AS84" s="139"/>
      <c r="AT84" s="139"/>
    </row>
    <row r="85" spans="3:46" ht="105.6" customHeight="1" thickBot="1" x14ac:dyDescent="0.3">
      <c r="C85" s="331" t="s">
        <v>71</v>
      </c>
      <c r="D85" s="332"/>
      <c r="E85" s="332"/>
      <c r="F85" s="332"/>
      <c r="G85" s="332"/>
      <c r="H85" s="332"/>
      <c r="I85" s="332"/>
      <c r="J85" s="332"/>
      <c r="K85" s="332"/>
      <c r="L85" s="332"/>
      <c r="M85" s="332"/>
      <c r="N85" s="332"/>
      <c r="O85" s="332"/>
      <c r="P85" s="332"/>
      <c r="Q85" s="332"/>
      <c r="R85" s="332"/>
      <c r="S85" s="332"/>
      <c r="T85" s="332"/>
      <c r="U85" s="332"/>
      <c r="V85" s="332"/>
      <c r="W85" s="332"/>
      <c r="X85" s="332"/>
      <c r="Y85" s="332"/>
      <c r="Z85" s="332"/>
      <c r="AA85" s="332"/>
      <c r="AB85" s="332"/>
      <c r="AC85" s="332"/>
      <c r="AD85" s="333"/>
      <c r="AE85" s="147"/>
      <c r="AF85" s="154"/>
      <c r="AG85" s="147"/>
      <c r="AH85" s="147"/>
      <c r="AI85" s="147"/>
      <c r="AJ85" s="147"/>
      <c r="AK85" s="147"/>
      <c r="AL85" s="147"/>
      <c r="AM85" s="251">
        <v>0</v>
      </c>
      <c r="AN85" s="255">
        <v>0</v>
      </c>
      <c r="AO85" s="255">
        <v>788</v>
      </c>
      <c r="AT85" s="1"/>
    </row>
    <row r="86" spans="3:46" ht="37.200000000000003" hidden="1" customHeight="1" thickBot="1" x14ac:dyDescent="0.3">
      <c r="C86" s="409" t="s">
        <v>72</v>
      </c>
      <c r="D86" s="410"/>
      <c r="E86" s="410"/>
      <c r="F86" s="410"/>
      <c r="G86" s="410"/>
      <c r="H86" s="410"/>
      <c r="I86" s="410"/>
      <c r="J86" s="410"/>
      <c r="K86" s="410"/>
      <c r="L86" s="410"/>
      <c r="M86" s="410"/>
      <c r="N86" s="410"/>
      <c r="O86" s="410"/>
      <c r="P86" s="410"/>
      <c r="Q86" s="410"/>
      <c r="R86" s="410"/>
      <c r="S86" s="410"/>
      <c r="T86" s="410"/>
      <c r="U86" s="410"/>
      <c r="V86" s="410"/>
      <c r="W86" s="410"/>
      <c r="X86" s="410"/>
      <c r="Y86" s="410"/>
      <c r="Z86" s="410"/>
      <c r="AA86" s="410"/>
      <c r="AB86" s="410"/>
      <c r="AC86" s="410"/>
      <c r="AD86" s="411"/>
      <c r="AE86" s="291"/>
      <c r="AF86" s="292"/>
      <c r="AG86" s="291"/>
      <c r="AH86" s="291"/>
      <c r="AI86" s="291"/>
      <c r="AJ86" s="291"/>
      <c r="AK86" s="291"/>
      <c r="AL86" s="291"/>
      <c r="AM86" s="293">
        <f>3196.87-2397.6525-799.2175</f>
        <v>0</v>
      </c>
      <c r="AN86" s="294">
        <v>0</v>
      </c>
      <c r="AO86" s="294">
        <v>0</v>
      </c>
      <c r="AP86" s="295"/>
      <c r="AT86" s="1"/>
    </row>
    <row r="87" spans="3:46" ht="37.200000000000003" customHeight="1" thickBot="1" x14ac:dyDescent="0.3">
      <c r="C87" s="417" t="s">
        <v>80</v>
      </c>
      <c r="D87" s="418"/>
      <c r="E87" s="418"/>
      <c r="F87" s="418"/>
      <c r="G87" s="418"/>
      <c r="H87" s="418"/>
      <c r="I87" s="418"/>
      <c r="J87" s="418"/>
      <c r="K87" s="418"/>
      <c r="L87" s="418"/>
      <c r="M87" s="418"/>
      <c r="N87" s="418"/>
      <c r="O87" s="418"/>
      <c r="P87" s="418"/>
      <c r="Q87" s="418"/>
      <c r="R87" s="418"/>
      <c r="S87" s="418"/>
      <c r="T87" s="418"/>
      <c r="U87" s="418"/>
      <c r="V87" s="418"/>
      <c r="W87" s="418"/>
      <c r="X87" s="418"/>
      <c r="Y87" s="418"/>
      <c r="Z87" s="418"/>
      <c r="AA87" s="418"/>
      <c r="AB87" s="418"/>
      <c r="AC87" s="418"/>
      <c r="AD87" s="419"/>
      <c r="AE87" s="147"/>
      <c r="AF87" s="154"/>
      <c r="AG87" s="147"/>
      <c r="AH87" s="147"/>
      <c r="AI87" s="147"/>
      <c r="AJ87" s="147"/>
      <c r="AK87" s="147"/>
      <c r="AL87" s="147"/>
      <c r="AM87" s="78">
        <v>3579.56</v>
      </c>
      <c r="AN87" s="257">
        <v>0</v>
      </c>
      <c r="AO87" s="255">
        <v>0</v>
      </c>
      <c r="AP87" s="277"/>
      <c r="AT87" s="1"/>
    </row>
    <row r="88" spans="3:46" s="141" customFormat="1" ht="44.4" customHeight="1" thickBot="1" x14ac:dyDescent="0.3">
      <c r="C88" s="420" t="s">
        <v>64</v>
      </c>
      <c r="D88" s="418"/>
      <c r="E88" s="418"/>
      <c r="F88" s="418"/>
      <c r="G88" s="418"/>
      <c r="H88" s="418"/>
      <c r="I88" s="418"/>
      <c r="J88" s="418"/>
      <c r="K88" s="418"/>
      <c r="L88" s="418"/>
      <c r="M88" s="418"/>
      <c r="N88" s="418"/>
      <c r="O88" s="418"/>
      <c r="P88" s="418"/>
      <c r="Q88" s="418"/>
      <c r="R88" s="418"/>
      <c r="S88" s="418"/>
      <c r="T88" s="418"/>
      <c r="U88" s="418"/>
      <c r="V88" s="418"/>
      <c r="W88" s="418"/>
      <c r="X88" s="418"/>
      <c r="Y88" s="418"/>
      <c r="Z88" s="418"/>
      <c r="AA88" s="418"/>
      <c r="AB88" s="418"/>
      <c r="AC88" s="418"/>
      <c r="AD88" s="419"/>
      <c r="AE88" s="160"/>
      <c r="AF88" s="161"/>
      <c r="AG88" s="160"/>
      <c r="AH88" s="160"/>
      <c r="AI88" s="160"/>
      <c r="AJ88" s="160"/>
      <c r="AK88" s="160"/>
      <c r="AL88" s="160"/>
      <c r="AM88" s="45">
        <f>16421+6119.5+0.02-0.002</f>
        <v>22540.518</v>
      </c>
      <c r="AN88" s="257">
        <v>0</v>
      </c>
      <c r="AO88" s="255">
        <v>0</v>
      </c>
      <c r="AP88" s="278"/>
      <c r="AQ88" s="279"/>
      <c r="AR88" s="279"/>
      <c r="AS88" s="142"/>
      <c r="AT88" s="142"/>
    </row>
    <row r="89" spans="3:46" s="141" customFormat="1" ht="40.799999999999997" customHeight="1" thickBot="1" x14ac:dyDescent="0.3">
      <c r="C89" s="339" t="s">
        <v>66</v>
      </c>
      <c r="D89" s="340"/>
      <c r="E89" s="340"/>
      <c r="F89" s="340"/>
      <c r="G89" s="340"/>
      <c r="H89" s="340"/>
      <c r="I89" s="340"/>
      <c r="J89" s="340"/>
      <c r="K89" s="340"/>
      <c r="L89" s="340"/>
      <c r="M89" s="340"/>
      <c r="N89" s="340"/>
      <c r="O89" s="340"/>
      <c r="P89" s="340"/>
      <c r="Q89" s="340"/>
      <c r="R89" s="340"/>
      <c r="S89" s="340"/>
      <c r="T89" s="340"/>
      <c r="U89" s="340"/>
      <c r="V89" s="340"/>
      <c r="W89" s="340"/>
      <c r="X89" s="340"/>
      <c r="Y89" s="340"/>
      <c r="Z89" s="340"/>
      <c r="AA89" s="340"/>
      <c r="AB89" s="340"/>
      <c r="AC89" s="340"/>
      <c r="AD89" s="340"/>
      <c r="AE89" s="163"/>
      <c r="AF89" s="164"/>
      <c r="AG89" s="163"/>
      <c r="AH89" s="163"/>
      <c r="AI89" s="163"/>
      <c r="AJ89" s="163"/>
      <c r="AK89" s="163"/>
      <c r="AL89" s="163"/>
      <c r="AM89" s="53">
        <f>16100.4-0.03</f>
        <v>16100.369999999999</v>
      </c>
      <c r="AN89" s="255">
        <v>0</v>
      </c>
      <c r="AO89" s="255">
        <v>0</v>
      </c>
      <c r="AP89" s="278"/>
      <c r="AQ89" s="279"/>
      <c r="AR89" s="279"/>
      <c r="AS89" s="142"/>
      <c r="AT89" s="142"/>
    </row>
    <row r="90" spans="3:46" s="141" customFormat="1" ht="50.4" customHeight="1" thickBot="1" x14ac:dyDescent="0.3">
      <c r="C90" s="314" t="s">
        <v>65</v>
      </c>
      <c r="D90" s="315"/>
      <c r="E90" s="315"/>
      <c r="F90" s="315"/>
      <c r="G90" s="315"/>
      <c r="H90" s="315"/>
      <c r="I90" s="315"/>
      <c r="J90" s="315"/>
      <c r="K90" s="315"/>
      <c r="L90" s="315"/>
      <c r="M90" s="315"/>
      <c r="N90" s="315"/>
      <c r="O90" s="315"/>
      <c r="P90" s="315"/>
      <c r="Q90" s="315"/>
      <c r="R90" s="315"/>
      <c r="S90" s="315"/>
      <c r="T90" s="315"/>
      <c r="U90" s="315"/>
      <c r="V90" s="315"/>
      <c r="W90" s="315"/>
      <c r="X90" s="315"/>
      <c r="Y90" s="315"/>
      <c r="Z90" s="315"/>
      <c r="AA90" s="315"/>
      <c r="AB90" s="315"/>
      <c r="AC90" s="315"/>
      <c r="AD90" s="315"/>
      <c r="AE90" s="150"/>
      <c r="AF90" s="155"/>
      <c r="AG90" s="150"/>
      <c r="AH90" s="150"/>
      <c r="AI90" s="150"/>
      <c r="AJ90" s="150"/>
      <c r="AK90" s="150"/>
      <c r="AL90" s="150"/>
      <c r="AM90" s="143">
        <f>656.26-210.941-70.3134</f>
        <v>375.00559999999996</v>
      </c>
      <c r="AN90" s="255">
        <v>0</v>
      </c>
      <c r="AO90" s="255">
        <v>0</v>
      </c>
      <c r="AP90" s="297"/>
      <c r="AQ90" s="279"/>
      <c r="AR90" s="279"/>
      <c r="AS90" s="142"/>
      <c r="AT90" s="142"/>
    </row>
    <row r="91" spans="3:46" s="141" customFormat="1" ht="40.799999999999997" customHeight="1" thickBot="1" x14ac:dyDescent="0.3">
      <c r="C91" s="314" t="s">
        <v>33</v>
      </c>
      <c r="D91" s="315"/>
      <c r="E91" s="315"/>
      <c r="F91" s="315"/>
      <c r="G91" s="315"/>
      <c r="H91" s="315"/>
      <c r="I91" s="315"/>
      <c r="J91" s="315"/>
      <c r="K91" s="315"/>
      <c r="L91" s="315"/>
      <c r="M91" s="315"/>
      <c r="N91" s="315"/>
      <c r="O91" s="315"/>
      <c r="P91" s="315"/>
      <c r="Q91" s="315"/>
      <c r="R91" s="315"/>
      <c r="S91" s="315"/>
      <c r="T91" s="315"/>
      <c r="U91" s="315"/>
      <c r="V91" s="315"/>
      <c r="W91" s="315"/>
      <c r="X91" s="315"/>
      <c r="Y91" s="315"/>
      <c r="Z91" s="315"/>
      <c r="AA91" s="315"/>
      <c r="AB91" s="315"/>
      <c r="AC91" s="315"/>
      <c r="AD91" s="315"/>
      <c r="AE91" s="150"/>
      <c r="AF91" s="155"/>
      <c r="AG91" s="150"/>
      <c r="AH91" s="150"/>
      <c r="AI91" s="150"/>
      <c r="AJ91" s="150"/>
      <c r="AK91" s="150"/>
      <c r="AL91" s="150"/>
      <c r="AM91" s="143">
        <v>2000</v>
      </c>
      <c r="AN91" s="255">
        <v>0</v>
      </c>
      <c r="AO91" s="255">
        <v>0</v>
      </c>
      <c r="AP91" s="278"/>
      <c r="AQ91" s="279"/>
      <c r="AR91" s="279"/>
      <c r="AS91" s="142"/>
      <c r="AT91" s="142"/>
    </row>
    <row r="92" spans="3:46" s="141" customFormat="1" ht="39.6" customHeight="1" thickBot="1" x14ac:dyDescent="0.3">
      <c r="C92" s="314" t="s">
        <v>69</v>
      </c>
      <c r="D92" s="315"/>
      <c r="E92" s="315"/>
      <c r="F92" s="315"/>
      <c r="G92" s="315"/>
      <c r="H92" s="315"/>
      <c r="I92" s="315"/>
      <c r="J92" s="315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315"/>
      <c r="AB92" s="315"/>
      <c r="AC92" s="315"/>
      <c r="AD92" s="315"/>
      <c r="AE92" s="150"/>
      <c r="AF92" s="155"/>
      <c r="AG92" s="150"/>
      <c r="AH92" s="150"/>
      <c r="AI92" s="150"/>
      <c r="AJ92" s="150"/>
      <c r="AK92" s="150"/>
      <c r="AL92" s="150"/>
      <c r="AM92" s="143">
        <v>19636.86</v>
      </c>
      <c r="AN92" s="143">
        <v>45819.9</v>
      </c>
      <c r="AO92" s="255">
        <v>0</v>
      </c>
      <c r="AP92" s="278"/>
      <c r="AQ92" s="279"/>
      <c r="AR92" s="279"/>
      <c r="AS92" s="142"/>
      <c r="AT92" s="142"/>
    </row>
    <row r="93" spans="3:46" s="141" customFormat="1" ht="43.2" customHeight="1" thickBot="1" x14ac:dyDescent="0.3">
      <c r="C93" s="314" t="s">
        <v>68</v>
      </c>
      <c r="D93" s="315"/>
      <c r="E93" s="315"/>
      <c r="F93" s="315"/>
      <c r="G93" s="315"/>
      <c r="H93" s="315"/>
      <c r="I93" s="315"/>
      <c r="J93" s="315"/>
      <c r="K93" s="315"/>
      <c r="L93" s="315"/>
      <c r="M93" s="315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315"/>
      <c r="AB93" s="315"/>
      <c r="AC93" s="315"/>
      <c r="AD93" s="315"/>
      <c r="AE93" s="150"/>
      <c r="AF93" s="155"/>
      <c r="AG93" s="150"/>
      <c r="AH93" s="150"/>
      <c r="AI93" s="150"/>
      <c r="AJ93" s="150"/>
      <c r="AK93" s="150"/>
      <c r="AL93" s="150"/>
      <c r="AM93" s="78">
        <v>0</v>
      </c>
      <c r="AN93" s="143">
        <v>87118.720000000001</v>
      </c>
      <c r="AO93" s="143">
        <v>21780.67</v>
      </c>
      <c r="AP93" s="278"/>
      <c r="AQ93" s="279"/>
      <c r="AR93" s="279"/>
      <c r="AS93" s="142"/>
      <c r="AT93" s="142"/>
    </row>
    <row r="94" spans="3:46" s="141" customFormat="1" ht="40.799999999999997" customHeight="1" thickBot="1" x14ac:dyDescent="0.3">
      <c r="C94" s="314" t="s">
        <v>82</v>
      </c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5"/>
      <c r="O94" s="315"/>
      <c r="P94" s="315"/>
      <c r="Q94" s="315"/>
      <c r="R94" s="315"/>
      <c r="S94" s="315"/>
      <c r="T94" s="315"/>
      <c r="U94" s="315"/>
      <c r="V94" s="315"/>
      <c r="W94" s="315"/>
      <c r="X94" s="315"/>
      <c r="Y94" s="315"/>
      <c r="Z94" s="315"/>
      <c r="AA94" s="315"/>
      <c r="AB94" s="315"/>
      <c r="AC94" s="315"/>
      <c r="AD94" s="315"/>
      <c r="AE94" s="150"/>
      <c r="AF94" s="155"/>
      <c r="AG94" s="150"/>
      <c r="AH94" s="150"/>
      <c r="AI94" s="150"/>
      <c r="AJ94" s="150"/>
      <c r="AK94" s="150"/>
      <c r="AL94" s="150"/>
      <c r="AM94" s="143">
        <v>611652.97</v>
      </c>
      <c r="AN94" s="143">
        <v>1343457.97</v>
      </c>
      <c r="AO94" s="255">
        <v>0</v>
      </c>
      <c r="AP94" s="278"/>
      <c r="AQ94" s="279"/>
      <c r="AR94" s="279"/>
      <c r="AS94" s="142"/>
      <c r="AT94" s="142"/>
    </row>
    <row r="95" spans="3:46" ht="56.4" customHeight="1" thickBot="1" x14ac:dyDescent="0.3">
      <c r="C95" s="414" t="s">
        <v>54</v>
      </c>
      <c r="D95" s="415"/>
      <c r="E95" s="415"/>
      <c r="F95" s="415"/>
      <c r="G95" s="415"/>
      <c r="H95" s="415"/>
      <c r="I95" s="415"/>
      <c r="J95" s="415"/>
      <c r="K95" s="415"/>
      <c r="L95" s="415"/>
      <c r="M95" s="415"/>
      <c r="N95" s="415"/>
      <c r="O95" s="415"/>
      <c r="P95" s="415"/>
      <c r="Q95" s="415"/>
      <c r="R95" s="415"/>
      <c r="S95" s="415"/>
      <c r="T95" s="415"/>
      <c r="U95" s="415"/>
      <c r="V95" s="415"/>
      <c r="W95" s="415"/>
      <c r="X95" s="415"/>
      <c r="Y95" s="415"/>
      <c r="Z95" s="415"/>
      <c r="AA95" s="415"/>
      <c r="AB95" s="415"/>
      <c r="AC95" s="415"/>
      <c r="AD95" s="416"/>
      <c r="AE95" s="196"/>
      <c r="AF95" s="197"/>
      <c r="AG95" s="196"/>
      <c r="AH95" s="196"/>
      <c r="AI95" s="196"/>
      <c r="AJ95" s="196"/>
      <c r="AK95" s="196"/>
      <c r="AL95" s="196"/>
      <c r="AM95" s="198">
        <f>AM96+AM97</f>
        <v>25656</v>
      </c>
      <c r="AN95" s="198">
        <f t="shared" ref="AN95:AO95" si="13">AN96</f>
        <v>0</v>
      </c>
      <c r="AO95" s="198">
        <f t="shared" si="13"/>
        <v>0</v>
      </c>
      <c r="AP95" s="280"/>
      <c r="AQ95" s="280"/>
      <c r="AR95" s="280"/>
      <c r="AT95" s="1"/>
    </row>
    <row r="96" spans="3:46" ht="52.8" customHeight="1" thickBot="1" x14ac:dyDescent="0.3">
      <c r="C96" s="318" t="s">
        <v>24</v>
      </c>
      <c r="D96" s="319"/>
      <c r="E96" s="319"/>
      <c r="F96" s="319"/>
      <c r="G96" s="319"/>
      <c r="H96" s="319"/>
      <c r="I96" s="319"/>
      <c r="J96" s="319"/>
      <c r="K96" s="319"/>
      <c r="L96" s="319"/>
      <c r="M96" s="319"/>
      <c r="N96" s="319"/>
      <c r="O96" s="319"/>
      <c r="P96" s="319"/>
      <c r="Q96" s="319"/>
      <c r="R96" s="319"/>
      <c r="S96" s="319"/>
      <c r="T96" s="319"/>
      <c r="U96" s="319"/>
      <c r="V96" s="319"/>
      <c r="W96" s="319"/>
      <c r="X96" s="319"/>
      <c r="Y96" s="319"/>
      <c r="Z96" s="319"/>
      <c r="AA96" s="319"/>
      <c r="AB96" s="319"/>
      <c r="AC96" s="319"/>
      <c r="AD96" s="320"/>
      <c r="AE96" s="33"/>
      <c r="AF96" s="74"/>
      <c r="AG96" s="33"/>
      <c r="AH96" s="33"/>
      <c r="AI96" s="33"/>
      <c r="AJ96" s="33"/>
      <c r="AK96" s="33"/>
      <c r="AL96" s="33"/>
      <c r="AM96" s="30">
        <v>25000</v>
      </c>
      <c r="AN96" s="162">
        <v>0</v>
      </c>
      <c r="AO96" s="162">
        <v>0</v>
      </c>
      <c r="AT96" s="1"/>
    </row>
    <row r="97" spans="3:46" ht="52.8" customHeight="1" thickBot="1" x14ac:dyDescent="0.3">
      <c r="C97" s="345" t="s">
        <v>86</v>
      </c>
      <c r="D97" s="346"/>
      <c r="E97" s="346"/>
      <c r="F97" s="346"/>
      <c r="G97" s="346"/>
      <c r="H97" s="346"/>
      <c r="I97" s="346"/>
      <c r="J97" s="346"/>
      <c r="K97" s="346"/>
      <c r="L97" s="346"/>
      <c r="M97" s="346"/>
      <c r="N97" s="346"/>
      <c r="O97" s="346"/>
      <c r="P97" s="346"/>
      <c r="Q97" s="346"/>
      <c r="R97" s="346"/>
      <c r="S97" s="346"/>
      <c r="T97" s="346"/>
      <c r="U97" s="346"/>
      <c r="V97" s="346"/>
      <c r="W97" s="346"/>
      <c r="X97" s="346"/>
      <c r="Y97" s="346"/>
      <c r="Z97" s="346"/>
      <c r="AA97" s="346"/>
      <c r="AB97" s="346"/>
      <c r="AC97" s="346"/>
      <c r="AD97" s="347"/>
      <c r="AE97" s="33"/>
      <c r="AF97" s="74"/>
      <c r="AG97" s="33"/>
      <c r="AH97" s="33"/>
      <c r="AI97" s="33"/>
      <c r="AJ97" s="33"/>
      <c r="AK97" s="33"/>
      <c r="AL97" s="33"/>
      <c r="AM97" s="30">
        <v>656</v>
      </c>
      <c r="AN97" s="162">
        <v>0</v>
      </c>
      <c r="AO97" s="162">
        <v>0</v>
      </c>
      <c r="AP97" s="290"/>
      <c r="AT97" s="1"/>
    </row>
    <row r="98" spans="3:46" ht="52.8" customHeight="1" thickBot="1" x14ac:dyDescent="0.45">
      <c r="C98" s="342" t="s">
        <v>55</v>
      </c>
      <c r="D98" s="343"/>
      <c r="E98" s="343"/>
      <c r="F98" s="343"/>
      <c r="G98" s="343"/>
      <c r="H98" s="343"/>
      <c r="I98" s="343"/>
      <c r="J98" s="343"/>
      <c r="K98" s="343"/>
      <c r="L98" s="343"/>
      <c r="M98" s="343"/>
      <c r="N98" s="343"/>
      <c r="O98" s="343"/>
      <c r="P98" s="343"/>
      <c r="Q98" s="343"/>
      <c r="R98" s="343"/>
      <c r="S98" s="343"/>
      <c r="T98" s="343"/>
      <c r="U98" s="343"/>
      <c r="V98" s="343"/>
      <c r="W98" s="343"/>
      <c r="X98" s="343"/>
      <c r="Y98" s="343"/>
      <c r="Z98" s="343"/>
      <c r="AA98" s="343"/>
      <c r="AB98" s="343"/>
      <c r="AC98" s="343"/>
      <c r="AD98" s="344"/>
      <c r="AE98" s="196"/>
      <c r="AF98" s="199" t="e">
        <f t="shared" ref="AF98:AL98" si="14">AF7+AF59</f>
        <v>#REF!</v>
      </c>
      <c r="AG98" s="200" t="e">
        <f t="shared" si="14"/>
        <v>#REF!</v>
      </c>
      <c r="AH98" s="199" t="e">
        <f t="shared" si="14"/>
        <v>#REF!</v>
      </c>
      <c r="AI98" s="199" t="e">
        <f t="shared" si="14"/>
        <v>#REF!</v>
      </c>
      <c r="AJ98" s="199" t="e">
        <f t="shared" si="14"/>
        <v>#REF!</v>
      </c>
      <c r="AK98" s="199" t="e">
        <f t="shared" si="14"/>
        <v>#REF!</v>
      </c>
      <c r="AL98" s="201" t="e">
        <f t="shared" si="14"/>
        <v>#REF!</v>
      </c>
      <c r="AM98" s="202">
        <f>AM7+AM59+AM95</f>
        <v>2549890.1436000001</v>
      </c>
      <c r="AN98" s="202">
        <f>AN7+AN59+AN95</f>
        <v>2989716.5599999996</v>
      </c>
      <c r="AO98" s="202">
        <f>AO7+AO59+AO95</f>
        <v>1144924.8</v>
      </c>
      <c r="AP98" s="281"/>
      <c r="AQ98" s="281"/>
      <c r="AR98" s="281"/>
      <c r="AT98" s="1"/>
    </row>
    <row r="99" spans="3:46" ht="81.599999999999994" customHeight="1" x14ac:dyDescent="0.25">
      <c r="C99" s="321"/>
      <c r="D99" s="321"/>
      <c r="E99" s="321"/>
      <c r="F99" s="321"/>
      <c r="G99" s="321"/>
      <c r="H99" s="321"/>
      <c r="I99" s="321"/>
      <c r="J99" s="321"/>
      <c r="K99" s="321"/>
      <c r="L99" s="321"/>
      <c r="M99" s="321"/>
      <c r="N99" s="321"/>
      <c r="O99" s="321"/>
      <c r="P99" s="321"/>
      <c r="Q99" s="321"/>
      <c r="R99" s="321"/>
      <c r="S99" s="321"/>
      <c r="T99" s="321"/>
      <c r="U99" s="321"/>
      <c r="V99" s="321"/>
      <c r="W99" s="321"/>
      <c r="X99" s="321"/>
      <c r="Y99" s="321"/>
      <c r="Z99" s="321"/>
      <c r="AA99" s="321"/>
      <c r="AB99" s="321"/>
      <c r="AC99" s="321"/>
      <c r="AD99" s="321"/>
      <c r="AE99" s="1"/>
      <c r="AF99" s="18"/>
      <c r="AG99" s="1"/>
      <c r="AH99" s="1"/>
      <c r="AI99" s="1"/>
      <c r="AJ99" s="1"/>
      <c r="AK99" s="1"/>
      <c r="AL99" s="1"/>
      <c r="AM99" s="157"/>
      <c r="AP99" s="91"/>
      <c r="AQ99" s="92"/>
      <c r="AR99" s="92"/>
      <c r="AT99" s="1"/>
    </row>
    <row r="100" spans="3:46" ht="61.5" customHeight="1" x14ac:dyDescent="0.6">
      <c r="C100" s="322"/>
      <c r="D100" s="323"/>
      <c r="E100" s="323"/>
      <c r="F100" s="323"/>
      <c r="G100" s="323"/>
      <c r="H100" s="323"/>
      <c r="I100" s="323"/>
      <c r="J100" s="323"/>
      <c r="K100" s="323"/>
      <c r="L100" s="323"/>
      <c r="M100" s="323"/>
      <c r="N100" s="323"/>
      <c r="O100" s="323"/>
      <c r="P100" s="323"/>
      <c r="Q100" s="323"/>
      <c r="R100" s="323"/>
      <c r="S100" s="323"/>
      <c r="T100" s="323"/>
      <c r="U100" s="323"/>
      <c r="V100" s="323"/>
      <c r="W100" s="323"/>
      <c r="X100" s="323"/>
      <c r="Y100" s="323"/>
      <c r="Z100" s="323"/>
      <c r="AA100" s="323"/>
      <c r="AB100" s="323"/>
      <c r="AC100" s="323"/>
      <c r="AD100" s="323"/>
      <c r="AE100" s="156"/>
      <c r="AF100" s="158"/>
      <c r="AG100" s="1"/>
      <c r="AH100" s="1"/>
      <c r="AI100" s="1"/>
      <c r="AJ100" s="1"/>
      <c r="AK100" s="1"/>
      <c r="AL100" s="1"/>
      <c r="AM100" s="159"/>
      <c r="AN100" s="159"/>
      <c r="AO100" s="159"/>
      <c r="AT100" s="1"/>
    </row>
    <row r="101" spans="3:46" ht="138.75" customHeight="1" x14ac:dyDescent="0.25">
      <c r="C101" s="412" t="s">
        <v>10</v>
      </c>
      <c r="D101" s="413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13"/>
      <c r="T101" s="413"/>
      <c r="U101" s="413"/>
      <c r="V101" s="413"/>
      <c r="W101" s="413"/>
      <c r="X101" s="413"/>
      <c r="Y101" s="413"/>
      <c r="Z101" s="413"/>
      <c r="AA101" s="413"/>
      <c r="AB101" s="413"/>
      <c r="AC101" s="413"/>
      <c r="AD101" s="413"/>
      <c r="AE101" s="5"/>
      <c r="AF101" s="13"/>
      <c r="AT101" s="1"/>
    </row>
    <row r="102" spans="3:46" ht="73.5" customHeight="1" x14ac:dyDescent="0.6">
      <c r="C102" s="404"/>
      <c r="D102" s="403"/>
      <c r="E102" s="403"/>
      <c r="F102" s="403"/>
      <c r="G102" s="403"/>
      <c r="H102" s="403"/>
      <c r="I102" s="403"/>
      <c r="J102" s="403"/>
      <c r="K102" s="403"/>
      <c r="L102" s="403"/>
      <c r="M102" s="403"/>
      <c r="N102" s="403"/>
      <c r="O102" s="403"/>
      <c r="P102" s="403"/>
      <c r="Q102" s="403"/>
      <c r="R102" s="403"/>
      <c r="S102" s="403"/>
      <c r="T102" s="403"/>
      <c r="U102" s="403"/>
      <c r="V102" s="403"/>
      <c r="W102" s="403"/>
      <c r="X102" s="403"/>
      <c r="Y102" s="403"/>
      <c r="Z102" s="403"/>
      <c r="AA102" s="403"/>
      <c r="AB102" s="403"/>
      <c r="AC102" s="403"/>
      <c r="AD102" s="403"/>
      <c r="AE102" s="5"/>
      <c r="AF102" s="14"/>
    </row>
    <row r="103" spans="3:46" ht="208.5" customHeight="1" x14ac:dyDescent="0.6">
      <c r="C103" s="334"/>
      <c r="D103" s="335"/>
      <c r="E103" s="335"/>
      <c r="F103" s="335"/>
      <c r="G103" s="335"/>
      <c r="H103" s="335"/>
      <c r="I103" s="335"/>
      <c r="J103" s="335"/>
      <c r="K103" s="335"/>
      <c r="L103" s="335"/>
      <c r="M103" s="335"/>
      <c r="N103" s="335"/>
      <c r="O103" s="335"/>
      <c r="P103" s="335"/>
      <c r="Q103" s="335"/>
      <c r="R103" s="335"/>
      <c r="S103" s="335"/>
      <c r="T103" s="335"/>
      <c r="U103" s="335"/>
      <c r="V103" s="335"/>
      <c r="W103" s="335"/>
      <c r="X103" s="335"/>
      <c r="Y103" s="335"/>
      <c r="Z103" s="335"/>
      <c r="AA103" s="335"/>
      <c r="AB103" s="335"/>
      <c r="AC103" s="335"/>
      <c r="AD103" s="335"/>
      <c r="AE103" s="6"/>
      <c r="AF103" s="11"/>
    </row>
    <row r="104" spans="3:46" ht="84" customHeight="1" x14ac:dyDescent="0.6">
      <c r="C104" s="8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6"/>
      <c r="AF104" s="11"/>
    </row>
    <row r="105" spans="3:46" ht="108.75" customHeight="1" x14ac:dyDescent="0.25">
      <c r="C105" s="400"/>
      <c r="D105" s="401"/>
      <c r="E105" s="401"/>
      <c r="F105" s="401"/>
      <c r="G105" s="401"/>
      <c r="H105" s="401"/>
      <c r="I105" s="401"/>
      <c r="J105" s="401"/>
      <c r="K105" s="401"/>
      <c r="L105" s="401"/>
      <c r="M105" s="401"/>
      <c r="N105" s="401"/>
      <c r="O105" s="401"/>
      <c r="P105" s="401"/>
      <c r="Q105" s="401"/>
      <c r="R105" s="401"/>
      <c r="S105" s="401"/>
      <c r="T105" s="401"/>
      <c r="U105" s="401"/>
      <c r="V105" s="401"/>
      <c r="W105" s="401"/>
      <c r="X105" s="401"/>
      <c r="Y105" s="401"/>
      <c r="Z105" s="401"/>
      <c r="AA105" s="401"/>
      <c r="AB105" s="401"/>
      <c r="AC105" s="401"/>
      <c r="AD105" s="401"/>
      <c r="AE105" s="4"/>
      <c r="AF105" s="13"/>
    </row>
    <row r="106" spans="3:46" ht="151.5" hidden="1" customHeight="1" x14ac:dyDescent="0.6">
      <c r="C106" s="404"/>
      <c r="D106" s="403"/>
      <c r="E106" s="403"/>
      <c r="F106" s="403"/>
      <c r="G106" s="403"/>
      <c r="H106" s="403"/>
      <c r="I106" s="403"/>
      <c r="J106" s="403"/>
      <c r="K106" s="403"/>
      <c r="L106" s="403"/>
      <c r="M106" s="403"/>
      <c r="N106" s="403"/>
      <c r="O106" s="403"/>
      <c r="P106" s="403"/>
      <c r="Q106" s="403"/>
      <c r="R106" s="403"/>
      <c r="S106" s="403"/>
      <c r="T106" s="403"/>
      <c r="U106" s="403"/>
      <c r="V106" s="403"/>
      <c r="W106" s="403"/>
      <c r="X106" s="403"/>
      <c r="Y106" s="403"/>
      <c r="Z106" s="403"/>
      <c r="AA106" s="403"/>
      <c r="AB106" s="403"/>
      <c r="AC106" s="403"/>
      <c r="AD106" s="403"/>
      <c r="AE106" s="4"/>
      <c r="AF106" s="12"/>
    </row>
    <row r="107" spans="3:46" ht="46.5" hidden="1" customHeight="1" x14ac:dyDescent="0.25">
      <c r="C107" s="398"/>
      <c r="D107" s="399"/>
      <c r="E107" s="399"/>
      <c r="F107" s="399"/>
      <c r="G107" s="399"/>
      <c r="H107" s="399"/>
      <c r="I107" s="399"/>
      <c r="J107" s="399"/>
      <c r="K107" s="399"/>
      <c r="L107" s="399"/>
      <c r="M107" s="399"/>
      <c r="N107" s="399"/>
      <c r="O107" s="399"/>
      <c r="P107" s="399"/>
      <c r="Q107" s="399"/>
      <c r="R107" s="399"/>
      <c r="S107" s="399"/>
      <c r="T107" s="399"/>
      <c r="U107" s="399"/>
      <c r="V107" s="399"/>
      <c r="W107" s="399"/>
      <c r="X107" s="399"/>
      <c r="Y107" s="399"/>
      <c r="Z107" s="399"/>
      <c r="AA107" s="399"/>
      <c r="AB107" s="399"/>
      <c r="AC107" s="399"/>
      <c r="AD107" s="399"/>
      <c r="AE107" s="9"/>
      <c r="AF107" s="11"/>
    </row>
    <row r="108" spans="3:46" ht="121.5" hidden="1" customHeight="1" x14ac:dyDescent="0.2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12"/>
    </row>
    <row r="109" spans="3:46" ht="119.25" hidden="1" customHeight="1" thickBot="1" x14ac:dyDescent="0.25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12"/>
    </row>
    <row r="110" spans="3:46" ht="193.5" customHeight="1" x14ac:dyDescent="0.25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12"/>
    </row>
    <row r="111" spans="3:46" ht="53.25" customHeight="1" x14ac:dyDescent="0.25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12"/>
    </row>
    <row r="112" spans="3:46" ht="126.75" customHeight="1" x14ac:dyDescent="0.7">
      <c r="C112" s="396"/>
      <c r="D112" s="397"/>
      <c r="E112" s="397"/>
      <c r="F112" s="397"/>
      <c r="G112" s="397"/>
      <c r="H112" s="397"/>
      <c r="I112" s="397"/>
      <c r="J112" s="397"/>
      <c r="K112" s="397"/>
      <c r="L112" s="397"/>
      <c r="M112" s="397"/>
      <c r="N112" s="397"/>
      <c r="O112" s="397"/>
      <c r="P112" s="397"/>
      <c r="Q112" s="397"/>
      <c r="R112" s="397"/>
      <c r="S112" s="397"/>
      <c r="T112" s="397"/>
      <c r="U112" s="397"/>
      <c r="V112" s="397"/>
      <c r="W112" s="397"/>
      <c r="X112" s="397"/>
      <c r="Y112" s="397"/>
      <c r="Z112" s="397"/>
      <c r="AA112" s="397"/>
      <c r="AB112" s="397"/>
      <c r="AC112" s="397"/>
      <c r="AD112" s="397"/>
      <c r="AE112" s="7"/>
      <c r="AF112" s="10"/>
    </row>
    <row r="113" spans="3:32" ht="68.25" customHeight="1" x14ac:dyDescent="0.6">
      <c r="C113" s="402"/>
      <c r="D113" s="405"/>
      <c r="E113" s="405"/>
      <c r="F113" s="405"/>
      <c r="G113" s="405"/>
      <c r="H113" s="405"/>
      <c r="I113" s="405"/>
      <c r="J113" s="405"/>
      <c r="K113" s="405"/>
      <c r="L113" s="405"/>
      <c r="M113" s="405"/>
      <c r="N113" s="405"/>
      <c r="O113" s="405"/>
      <c r="P113" s="405"/>
      <c r="Q113" s="405"/>
      <c r="R113" s="405"/>
      <c r="S113" s="405"/>
      <c r="T113" s="405"/>
      <c r="U113" s="405"/>
      <c r="V113" s="405"/>
      <c r="W113" s="405"/>
      <c r="X113" s="405"/>
      <c r="Y113" s="405"/>
      <c r="Z113" s="405"/>
      <c r="AA113" s="405"/>
      <c r="AB113" s="405"/>
      <c r="AC113" s="405"/>
      <c r="AD113" s="405"/>
      <c r="AE113" s="4"/>
      <c r="AF113" s="15"/>
    </row>
    <row r="114" spans="3:32" ht="80.25" customHeight="1" x14ac:dyDescent="0.6">
      <c r="C114" s="394"/>
      <c r="D114" s="313"/>
      <c r="E114" s="313"/>
      <c r="F114" s="313"/>
      <c r="G114" s="313"/>
      <c r="H114" s="313"/>
      <c r="I114" s="313"/>
      <c r="J114" s="313"/>
      <c r="K114" s="313"/>
      <c r="L114" s="313"/>
      <c r="M114" s="313"/>
      <c r="N114" s="313"/>
      <c r="O114" s="313"/>
      <c r="P114" s="313"/>
      <c r="Q114" s="313"/>
      <c r="R114" s="313"/>
      <c r="S114" s="313"/>
      <c r="T114" s="313"/>
      <c r="U114" s="313"/>
      <c r="V114" s="313"/>
      <c r="W114" s="313"/>
      <c r="X114" s="313"/>
      <c r="Y114" s="313"/>
      <c r="Z114" s="313"/>
      <c r="AA114" s="313"/>
      <c r="AB114" s="313"/>
      <c r="AC114" s="313"/>
      <c r="AD114" s="313"/>
      <c r="AE114" s="4"/>
      <c r="AF114" s="13"/>
    </row>
    <row r="115" spans="3:32" ht="158.25" customHeight="1" x14ac:dyDescent="0.6">
      <c r="C115" s="334"/>
      <c r="D115" s="313"/>
      <c r="E115" s="313"/>
      <c r="F115" s="313"/>
      <c r="G115" s="313"/>
      <c r="H115" s="313"/>
      <c r="I115" s="313"/>
      <c r="J115" s="313"/>
      <c r="K115" s="313"/>
      <c r="L115" s="313"/>
      <c r="M115" s="313"/>
      <c r="N115" s="313"/>
      <c r="O115" s="313"/>
      <c r="P115" s="313"/>
      <c r="Q115" s="313"/>
      <c r="R115" s="313"/>
      <c r="S115" s="313"/>
      <c r="T115" s="313"/>
      <c r="U115" s="313"/>
      <c r="V115" s="313"/>
      <c r="W115" s="313"/>
      <c r="X115" s="313"/>
      <c r="Y115" s="313"/>
      <c r="Z115" s="313"/>
      <c r="AA115" s="313"/>
      <c r="AB115" s="313"/>
      <c r="AC115" s="313"/>
      <c r="AD115" s="313"/>
      <c r="AE115" s="4"/>
      <c r="AF115" s="13"/>
    </row>
    <row r="116" spans="3:32" ht="150.75" customHeight="1" x14ac:dyDescent="0.6">
      <c r="C116" s="334"/>
      <c r="D116" s="313"/>
      <c r="E116" s="313"/>
      <c r="F116" s="313"/>
      <c r="G116" s="313"/>
      <c r="H116" s="313"/>
      <c r="I116" s="313"/>
      <c r="J116" s="313"/>
      <c r="K116" s="313"/>
      <c r="L116" s="313"/>
      <c r="M116" s="313"/>
      <c r="N116" s="313"/>
      <c r="O116" s="313"/>
      <c r="P116" s="313"/>
      <c r="Q116" s="313"/>
      <c r="R116" s="313"/>
      <c r="S116" s="313"/>
      <c r="T116" s="313"/>
      <c r="U116" s="313"/>
      <c r="V116" s="313"/>
      <c r="W116" s="313"/>
      <c r="X116" s="313"/>
      <c r="Y116" s="313"/>
      <c r="Z116" s="313"/>
      <c r="AA116" s="313"/>
      <c r="AB116" s="313"/>
      <c r="AC116" s="313"/>
      <c r="AD116" s="313"/>
      <c r="AE116" s="4"/>
      <c r="AF116" s="13"/>
    </row>
    <row r="117" spans="3:32" ht="150.75" customHeight="1" x14ac:dyDescent="0.6">
      <c r="C117" s="334"/>
      <c r="D117" s="313"/>
      <c r="E117" s="313"/>
      <c r="F117" s="313"/>
      <c r="G117" s="313"/>
      <c r="H117" s="313"/>
      <c r="I117" s="313"/>
      <c r="J117" s="313"/>
      <c r="K117" s="313"/>
      <c r="L117" s="313"/>
      <c r="M117" s="313"/>
      <c r="N117" s="313"/>
      <c r="O117" s="313"/>
      <c r="P117" s="313"/>
      <c r="Q117" s="313"/>
      <c r="R117" s="313"/>
      <c r="S117" s="313"/>
      <c r="T117" s="313"/>
      <c r="U117" s="313"/>
      <c r="V117" s="313"/>
      <c r="W117" s="313"/>
      <c r="X117" s="313"/>
      <c r="Y117" s="313"/>
      <c r="Z117" s="313"/>
      <c r="AA117" s="313"/>
      <c r="AB117" s="313"/>
      <c r="AC117" s="313"/>
      <c r="AD117" s="313"/>
      <c r="AE117" s="4"/>
      <c r="AF117" s="13"/>
    </row>
    <row r="118" spans="3:32" ht="52.5" customHeight="1" x14ac:dyDescent="0.6">
      <c r="C118" s="334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3"/>
      <c r="X118" s="313"/>
      <c r="Y118" s="313"/>
      <c r="Z118" s="313"/>
      <c r="AA118" s="313"/>
      <c r="AB118" s="313"/>
      <c r="AC118" s="313"/>
      <c r="AD118" s="313"/>
      <c r="AE118" s="4"/>
      <c r="AF118" s="13"/>
    </row>
    <row r="119" spans="3:32" ht="60" customHeight="1" x14ac:dyDescent="0.6">
      <c r="C119" s="334"/>
      <c r="D119" s="313"/>
      <c r="E119" s="313"/>
      <c r="F119" s="313"/>
      <c r="G119" s="313"/>
      <c r="H119" s="313"/>
      <c r="I119" s="313"/>
      <c r="J119" s="313"/>
      <c r="K119" s="313"/>
      <c r="L119" s="313"/>
      <c r="M119" s="313"/>
      <c r="N119" s="313"/>
      <c r="O119" s="313"/>
      <c r="P119" s="313"/>
      <c r="Q119" s="313"/>
      <c r="R119" s="313"/>
      <c r="S119" s="313"/>
      <c r="T119" s="313"/>
      <c r="U119" s="313"/>
      <c r="V119" s="313"/>
      <c r="W119" s="313"/>
      <c r="X119" s="313"/>
      <c r="Y119" s="313"/>
      <c r="Z119" s="313"/>
      <c r="AA119" s="313"/>
      <c r="AB119" s="313"/>
      <c r="AC119" s="313"/>
      <c r="AD119" s="313"/>
      <c r="AE119" s="4"/>
      <c r="AF119" s="13"/>
    </row>
    <row r="120" spans="3:32" ht="57.75" customHeight="1" x14ac:dyDescent="0.6">
      <c r="C120" s="402"/>
      <c r="D120" s="403"/>
      <c r="E120" s="403"/>
      <c r="F120" s="403"/>
      <c r="G120" s="403"/>
      <c r="H120" s="403"/>
      <c r="I120" s="403"/>
      <c r="J120" s="403"/>
      <c r="K120" s="403"/>
      <c r="L120" s="403"/>
      <c r="M120" s="403"/>
      <c r="N120" s="403"/>
      <c r="O120" s="403"/>
      <c r="P120" s="403"/>
      <c r="Q120" s="403"/>
      <c r="R120" s="403"/>
      <c r="S120" s="403"/>
      <c r="T120" s="403"/>
      <c r="U120" s="403"/>
      <c r="V120" s="403"/>
      <c r="W120" s="403"/>
      <c r="X120" s="403"/>
      <c r="Y120" s="403"/>
      <c r="Z120" s="403"/>
      <c r="AA120" s="403"/>
      <c r="AB120" s="403"/>
      <c r="AC120" s="403"/>
      <c r="AD120" s="403"/>
      <c r="AE120" s="4"/>
      <c r="AF120" s="13"/>
    </row>
    <row r="121" spans="3:32" ht="80.25" customHeight="1" x14ac:dyDescent="0.6">
      <c r="C121" s="312"/>
      <c r="D121" s="313"/>
      <c r="E121" s="313"/>
      <c r="F121" s="313"/>
      <c r="G121" s="313"/>
      <c r="H121" s="313"/>
      <c r="I121" s="313"/>
      <c r="J121" s="313"/>
      <c r="K121" s="313"/>
      <c r="L121" s="313"/>
      <c r="M121" s="313"/>
      <c r="N121" s="313"/>
      <c r="O121" s="313"/>
      <c r="P121" s="313"/>
      <c r="Q121" s="313"/>
      <c r="R121" s="313"/>
      <c r="S121" s="313"/>
      <c r="T121" s="313"/>
      <c r="U121" s="313"/>
      <c r="V121" s="313"/>
      <c r="W121" s="313"/>
      <c r="X121" s="313"/>
      <c r="Y121" s="313"/>
      <c r="Z121" s="313"/>
      <c r="AA121" s="313"/>
      <c r="AB121" s="313"/>
      <c r="AC121" s="313"/>
      <c r="AD121" s="313"/>
      <c r="AE121" s="4"/>
      <c r="AF121" s="16"/>
    </row>
    <row r="122" spans="3:32" ht="170.25" customHeight="1" x14ac:dyDescent="0.6">
      <c r="C122" s="312"/>
      <c r="D122" s="313"/>
      <c r="E122" s="313"/>
      <c r="F122" s="313"/>
      <c r="G122" s="313"/>
      <c r="H122" s="313"/>
      <c r="I122" s="313"/>
      <c r="J122" s="313"/>
      <c r="K122" s="313"/>
      <c r="L122" s="313"/>
      <c r="M122" s="313"/>
      <c r="N122" s="313"/>
      <c r="O122" s="313"/>
      <c r="P122" s="313"/>
      <c r="Q122" s="313"/>
      <c r="R122" s="313"/>
      <c r="S122" s="313"/>
      <c r="T122" s="313"/>
      <c r="U122" s="313"/>
      <c r="V122" s="313"/>
      <c r="W122" s="313"/>
      <c r="X122" s="313"/>
      <c r="Y122" s="313"/>
      <c r="Z122" s="313"/>
      <c r="AA122" s="313"/>
      <c r="AB122" s="313"/>
      <c r="AC122" s="313"/>
      <c r="AD122" s="313"/>
      <c r="AE122" s="4"/>
      <c r="AF122" s="16"/>
    </row>
    <row r="123" spans="3:32" ht="77.25" customHeight="1" x14ac:dyDescent="0.6">
      <c r="C123" s="334"/>
      <c r="D123" s="313"/>
      <c r="E123" s="313"/>
      <c r="F123" s="313"/>
      <c r="G123" s="313"/>
      <c r="H123" s="313"/>
      <c r="I123" s="313"/>
      <c r="J123" s="313"/>
      <c r="K123" s="313"/>
      <c r="L123" s="313"/>
      <c r="M123" s="313"/>
      <c r="N123" s="313"/>
      <c r="O123" s="313"/>
      <c r="P123" s="313"/>
      <c r="Q123" s="313"/>
      <c r="R123" s="313"/>
      <c r="S123" s="313"/>
      <c r="T123" s="313"/>
      <c r="U123" s="313"/>
      <c r="V123" s="313"/>
      <c r="W123" s="313"/>
      <c r="X123" s="313"/>
      <c r="Y123" s="313"/>
      <c r="Z123" s="313"/>
      <c r="AA123" s="313"/>
      <c r="AB123" s="313"/>
      <c r="AC123" s="313"/>
      <c r="AD123" s="313"/>
      <c r="AE123" s="4"/>
      <c r="AF123" s="13"/>
    </row>
    <row r="124" spans="3:32" ht="101.25" customHeight="1" x14ac:dyDescent="0.6">
      <c r="C124" s="334"/>
      <c r="D124" s="313"/>
      <c r="E124" s="313"/>
      <c r="F124" s="313"/>
      <c r="G124" s="313"/>
      <c r="H124" s="313"/>
      <c r="I124" s="313"/>
      <c r="J124" s="313"/>
      <c r="K124" s="313"/>
      <c r="L124" s="313"/>
      <c r="M124" s="313"/>
      <c r="N124" s="313"/>
      <c r="O124" s="313"/>
      <c r="P124" s="313"/>
      <c r="Q124" s="313"/>
      <c r="R124" s="313"/>
      <c r="S124" s="313"/>
      <c r="T124" s="313"/>
      <c r="U124" s="313"/>
      <c r="V124" s="313"/>
      <c r="W124" s="313"/>
      <c r="X124" s="313"/>
      <c r="Y124" s="313"/>
      <c r="Z124" s="313"/>
      <c r="AA124" s="313"/>
      <c r="AB124" s="313"/>
      <c r="AC124" s="313"/>
      <c r="AD124" s="313"/>
      <c r="AE124" s="4"/>
      <c r="AF124" s="13"/>
    </row>
    <row r="125" spans="3:32" ht="86.25" customHeight="1" x14ac:dyDescent="0.25">
      <c r="C125" s="408"/>
      <c r="D125" s="408"/>
      <c r="E125" s="408"/>
      <c r="F125" s="408"/>
      <c r="G125" s="408"/>
      <c r="H125" s="408"/>
      <c r="I125" s="408"/>
      <c r="J125" s="408"/>
      <c r="K125" s="408"/>
      <c r="L125" s="408"/>
      <c r="M125" s="408"/>
      <c r="N125" s="408"/>
      <c r="O125" s="408"/>
      <c r="P125" s="408"/>
      <c r="Q125" s="408"/>
      <c r="R125" s="408"/>
      <c r="S125" s="408"/>
      <c r="T125" s="408"/>
      <c r="U125" s="408"/>
      <c r="V125" s="408"/>
      <c r="W125" s="408"/>
      <c r="X125" s="408"/>
      <c r="Y125" s="408"/>
      <c r="Z125" s="408"/>
      <c r="AA125" s="408"/>
      <c r="AB125" s="408"/>
      <c r="AC125" s="408"/>
      <c r="AD125" s="408"/>
      <c r="AE125" s="4"/>
      <c r="AF125" s="13"/>
    </row>
    <row r="126" spans="3:32" ht="87.75" customHeight="1" x14ac:dyDescent="0.25">
      <c r="C126" s="406"/>
      <c r="D126" s="407"/>
      <c r="E126" s="407"/>
      <c r="F126" s="407"/>
      <c r="G126" s="407"/>
      <c r="H126" s="407"/>
      <c r="I126" s="407"/>
      <c r="J126" s="407"/>
      <c r="K126" s="407"/>
      <c r="L126" s="407"/>
      <c r="M126" s="407"/>
      <c r="N126" s="407"/>
      <c r="O126" s="407"/>
      <c r="P126" s="407"/>
      <c r="Q126" s="407"/>
      <c r="R126" s="407"/>
      <c r="S126" s="407"/>
      <c r="T126" s="407"/>
      <c r="U126" s="407"/>
      <c r="V126" s="407"/>
      <c r="W126" s="407"/>
      <c r="X126" s="407"/>
      <c r="Y126" s="407"/>
      <c r="Z126" s="407"/>
      <c r="AA126" s="407"/>
      <c r="AB126" s="407"/>
      <c r="AC126" s="407"/>
      <c r="AD126" s="407"/>
      <c r="AE126" s="4"/>
      <c r="AF126" s="13"/>
    </row>
    <row r="127" spans="3:32" ht="138.6" customHeight="1" x14ac:dyDescent="0.25">
      <c r="C127" s="406"/>
      <c r="D127" s="407"/>
      <c r="E127" s="407"/>
      <c r="F127" s="407"/>
      <c r="G127" s="407"/>
      <c r="H127" s="407"/>
      <c r="I127" s="407"/>
      <c r="J127" s="407"/>
      <c r="K127" s="407"/>
      <c r="L127" s="407"/>
      <c r="M127" s="407"/>
      <c r="N127" s="407"/>
      <c r="O127" s="407"/>
      <c r="P127" s="407"/>
      <c r="Q127" s="407"/>
      <c r="R127" s="407"/>
      <c r="S127" s="407"/>
      <c r="T127" s="407"/>
      <c r="U127" s="407"/>
      <c r="V127" s="407"/>
      <c r="W127" s="407"/>
      <c r="X127" s="407"/>
      <c r="Y127" s="407"/>
      <c r="Z127" s="407"/>
      <c r="AA127" s="407"/>
      <c r="AB127" s="407"/>
      <c r="AC127" s="407"/>
      <c r="AD127" s="407"/>
      <c r="AE127" s="4"/>
      <c r="AF127" s="13"/>
    </row>
    <row r="128" spans="3:32" ht="126.6" customHeight="1" x14ac:dyDescent="0.5">
      <c r="C128" s="406"/>
      <c r="D128" s="407"/>
      <c r="E128" s="407"/>
      <c r="F128" s="407"/>
      <c r="G128" s="407"/>
      <c r="H128" s="407"/>
      <c r="I128" s="407"/>
      <c r="J128" s="407"/>
      <c r="K128" s="407"/>
      <c r="L128" s="407"/>
      <c r="M128" s="407"/>
      <c r="N128" s="407"/>
      <c r="O128" s="407"/>
      <c r="P128" s="407"/>
      <c r="Q128" s="407"/>
      <c r="R128" s="407"/>
      <c r="S128" s="407"/>
      <c r="T128" s="407"/>
      <c r="U128" s="407"/>
      <c r="V128" s="407"/>
      <c r="W128" s="407"/>
      <c r="X128" s="407"/>
      <c r="Y128" s="407"/>
      <c r="Z128" s="407"/>
      <c r="AA128" s="407"/>
      <c r="AB128" s="407"/>
      <c r="AC128" s="407"/>
      <c r="AD128" s="407"/>
      <c r="AE128" s="3"/>
      <c r="AF128" s="13"/>
    </row>
    <row r="129" spans="3:32" ht="136.19999999999999" customHeight="1" x14ac:dyDescent="0.25">
      <c r="C129" s="406"/>
      <c r="D129" s="407"/>
      <c r="E129" s="407"/>
      <c r="F129" s="407"/>
      <c r="G129" s="407"/>
      <c r="H129" s="407"/>
      <c r="I129" s="407"/>
      <c r="J129" s="407"/>
      <c r="K129" s="407"/>
      <c r="L129" s="407"/>
      <c r="M129" s="407"/>
      <c r="N129" s="407"/>
      <c r="O129" s="407"/>
      <c r="P129" s="407"/>
      <c r="Q129" s="407"/>
      <c r="R129" s="407"/>
      <c r="S129" s="407"/>
      <c r="T129" s="407"/>
      <c r="U129" s="407"/>
      <c r="V129" s="407"/>
      <c r="W129" s="407"/>
      <c r="X129" s="407"/>
      <c r="Y129" s="407"/>
      <c r="Z129" s="407"/>
      <c r="AA129" s="407"/>
      <c r="AB129" s="407"/>
      <c r="AC129" s="407"/>
      <c r="AD129" s="407"/>
      <c r="AE129" s="4"/>
      <c r="AF129" s="17"/>
    </row>
    <row r="130" spans="3:32" ht="37.799999999999997" x14ac:dyDescent="0.25">
      <c r="C130" s="406"/>
      <c r="D130" s="407"/>
      <c r="E130" s="407"/>
      <c r="F130" s="407"/>
      <c r="G130" s="407"/>
      <c r="H130" s="407"/>
      <c r="I130" s="407"/>
      <c r="J130" s="407"/>
      <c r="K130" s="407"/>
      <c r="L130" s="407"/>
      <c r="M130" s="407"/>
      <c r="N130" s="407"/>
      <c r="O130" s="407"/>
      <c r="P130" s="407"/>
      <c r="Q130" s="407"/>
      <c r="R130" s="407"/>
      <c r="S130" s="407"/>
      <c r="T130" s="407"/>
      <c r="U130" s="407"/>
      <c r="V130" s="407"/>
      <c r="W130" s="407"/>
      <c r="X130" s="407"/>
      <c r="Y130" s="407"/>
      <c r="Z130" s="407"/>
      <c r="AA130" s="407"/>
      <c r="AB130" s="407"/>
      <c r="AC130" s="407"/>
      <c r="AD130" s="407"/>
      <c r="AE130" s="4"/>
      <c r="AF130" s="11"/>
    </row>
    <row r="131" spans="3:32" ht="37.799999999999997" x14ac:dyDescent="0.25">
      <c r="C131" s="394"/>
      <c r="D131" s="395"/>
      <c r="E131" s="395"/>
      <c r="F131" s="395"/>
      <c r="G131" s="395"/>
      <c r="H131" s="395"/>
      <c r="I131" s="395"/>
      <c r="J131" s="395"/>
      <c r="K131" s="395"/>
      <c r="L131" s="395"/>
      <c r="M131" s="395"/>
      <c r="N131" s="395"/>
      <c r="O131" s="395"/>
      <c r="P131" s="395"/>
      <c r="Q131" s="395"/>
      <c r="R131" s="395"/>
      <c r="S131" s="395"/>
      <c r="T131" s="395"/>
      <c r="U131" s="395"/>
      <c r="V131" s="395"/>
      <c r="W131" s="395"/>
      <c r="X131" s="395"/>
      <c r="Y131" s="395"/>
      <c r="Z131" s="395"/>
      <c r="AA131" s="395"/>
      <c r="AB131" s="395"/>
      <c r="AC131" s="395"/>
      <c r="AD131" s="395"/>
      <c r="AE131" s="1"/>
      <c r="AF131" s="18"/>
    </row>
    <row r="132" spans="3:32" x14ac:dyDescent="0.2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8"/>
    </row>
    <row r="133" spans="3:32" x14ac:dyDescent="0.2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8"/>
    </row>
    <row r="134" spans="3:32" x14ac:dyDescent="0.2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8"/>
    </row>
    <row r="135" spans="3:32" x14ac:dyDescent="0.2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8"/>
    </row>
    <row r="136" spans="3:32" x14ac:dyDescent="0.2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8"/>
    </row>
    <row r="137" spans="3:32" x14ac:dyDescent="0.2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8"/>
    </row>
    <row r="146" spans="32:32" ht="60.6" x14ac:dyDescent="1">
      <c r="AF146" s="20"/>
    </row>
  </sheetData>
  <mergeCells count="124">
    <mergeCell ref="AC2:AO2"/>
    <mergeCell ref="AM5:AO5"/>
    <mergeCell ref="C12:AD12"/>
    <mergeCell ref="C10:AD10"/>
    <mergeCell ref="C11:AD11"/>
    <mergeCell ref="AA23:AD23"/>
    <mergeCell ref="C48:AD48"/>
    <mergeCell ref="C44:AD44"/>
    <mergeCell ref="C45:AD45"/>
    <mergeCell ref="Z42:AD42"/>
    <mergeCell ref="C46:AD46"/>
    <mergeCell ref="C43:AD43"/>
    <mergeCell ref="AA16:AD16"/>
    <mergeCell ref="AA30:AD30"/>
    <mergeCell ref="AA31:AD31"/>
    <mergeCell ref="AA28:AD28"/>
    <mergeCell ref="AA18:AD18"/>
    <mergeCell ref="AA20:AD20"/>
    <mergeCell ref="AA17:AD17"/>
    <mergeCell ref="AA21:AD21"/>
    <mergeCell ref="C37:AD37"/>
    <mergeCell ref="AA25:AD25"/>
    <mergeCell ref="AA26:AD26"/>
    <mergeCell ref="AA29:AD29"/>
    <mergeCell ref="Z32:AD32"/>
    <mergeCell ref="C57:AD57"/>
    <mergeCell ref="C47:AD47"/>
    <mergeCell ref="C80:AD80"/>
    <mergeCell ref="C81:AD81"/>
    <mergeCell ref="C71:AD71"/>
    <mergeCell ref="C67:AD67"/>
    <mergeCell ref="C84:AD84"/>
    <mergeCell ref="C85:AD85"/>
    <mergeCell ref="C68:AD68"/>
    <mergeCell ref="C66:AD66"/>
    <mergeCell ref="C64:AD64"/>
    <mergeCell ref="C69:AD69"/>
    <mergeCell ref="C59:AD59"/>
    <mergeCell ref="C60:AD60"/>
    <mergeCell ref="C74:AD74"/>
    <mergeCell ref="C77:AD77"/>
    <mergeCell ref="C102:AD102"/>
    <mergeCell ref="C86:AD86"/>
    <mergeCell ref="C101:AD101"/>
    <mergeCell ref="C95:AD95"/>
    <mergeCell ref="C82:AD82"/>
    <mergeCell ref="C83:AD83"/>
    <mergeCell ref="C89:AD89"/>
    <mergeCell ref="C87:AD87"/>
    <mergeCell ref="C88:AD88"/>
    <mergeCell ref="C91:AD91"/>
    <mergeCell ref="C93:AD93"/>
    <mergeCell ref="C94:AD94"/>
    <mergeCell ref="C97:AD97"/>
    <mergeCell ref="C131:AD131"/>
    <mergeCell ref="C118:AD118"/>
    <mergeCell ref="C112:AD112"/>
    <mergeCell ref="C107:AD107"/>
    <mergeCell ref="C105:AD105"/>
    <mergeCell ref="C120:AD120"/>
    <mergeCell ref="C119:AD119"/>
    <mergeCell ref="C106:AD106"/>
    <mergeCell ref="C117:AD117"/>
    <mergeCell ref="C114:AD114"/>
    <mergeCell ref="C116:AD116"/>
    <mergeCell ref="C113:AD113"/>
    <mergeCell ref="C115:AD115"/>
    <mergeCell ref="C128:AD128"/>
    <mergeCell ref="C129:AD129"/>
    <mergeCell ref="C126:AD126"/>
    <mergeCell ref="C130:AD130"/>
    <mergeCell ref="C127:AD127"/>
    <mergeCell ref="C123:AD123"/>
    <mergeCell ref="C124:AD124"/>
    <mergeCell ref="C125:AD125"/>
    <mergeCell ref="C121:AD121"/>
    <mergeCell ref="AC1:AN1"/>
    <mergeCell ref="C5:AD6"/>
    <mergeCell ref="C53:AD53"/>
    <mergeCell ref="C63:AD63"/>
    <mergeCell ref="C9:AD9"/>
    <mergeCell ref="C8:AD8"/>
    <mergeCell ref="C13:AD13"/>
    <mergeCell ref="C56:AD56"/>
    <mergeCell ref="C55:AD55"/>
    <mergeCell ref="C7:AD7"/>
    <mergeCell ref="Z27:AD27"/>
    <mergeCell ref="Z15:AD15"/>
    <mergeCell ref="Z38:AD38"/>
    <mergeCell ref="Z49:AD49"/>
    <mergeCell ref="Z51:AD51"/>
    <mergeCell ref="C58:AD58"/>
    <mergeCell ref="Z36:AD36"/>
    <mergeCell ref="AA41:AD41"/>
    <mergeCell ref="AA39:AD39"/>
    <mergeCell ref="AA40:AD40"/>
    <mergeCell ref="Z50:AD50"/>
    <mergeCell ref="AA22:AD22"/>
    <mergeCell ref="C52:AD52"/>
    <mergeCell ref="C62:AD62"/>
    <mergeCell ref="C4:AO4"/>
    <mergeCell ref="AC3:AO3"/>
    <mergeCell ref="Z34:AD34"/>
    <mergeCell ref="Z35:AD35"/>
    <mergeCell ref="C33:AE33"/>
    <mergeCell ref="C14:AD14"/>
    <mergeCell ref="C122:AD122"/>
    <mergeCell ref="C92:AD92"/>
    <mergeCell ref="C75:AD75"/>
    <mergeCell ref="C96:AD96"/>
    <mergeCell ref="C99:AD99"/>
    <mergeCell ref="C100:AD100"/>
    <mergeCell ref="C90:AD90"/>
    <mergeCell ref="C70:AD70"/>
    <mergeCell ref="C73:AD73"/>
    <mergeCell ref="C72:AD72"/>
    <mergeCell ref="C76:AD76"/>
    <mergeCell ref="C78:AD78"/>
    <mergeCell ref="C79:AD79"/>
    <mergeCell ref="C103:AD103"/>
    <mergeCell ref="C65:AD65"/>
    <mergeCell ref="C54:AD54"/>
    <mergeCell ref="C98:AD98"/>
    <mergeCell ref="C61:AD61"/>
  </mergeCells>
  <phoneticPr fontId="0" type="noConversion"/>
  <pageMargins left="0.7" right="0.7" top="0.75" bottom="0.75" header="0.3" footer="0.3"/>
  <pageSetup paperSize="9" scale="4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 2020-2021</vt:lpstr>
      <vt:lpstr>'МБТ 2020-2021'!Область_печати</vt:lpstr>
    </vt:vector>
  </TitlesOfParts>
  <Company>MinFin 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Третий</dc:creator>
  <cp:lastModifiedBy>Шишкина Татьяна Федоровна</cp:lastModifiedBy>
  <cp:lastPrinted>2023-03-23T13:55:54Z</cp:lastPrinted>
  <dcterms:created xsi:type="dcterms:W3CDTF">2005-09-14T12:04:44Z</dcterms:created>
  <dcterms:modified xsi:type="dcterms:W3CDTF">2023-03-23T13:56:40Z</dcterms:modified>
</cp:coreProperties>
</file>