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общаяя папка\Документация\Обменник\УТОЧНЕНИЕ БЮДЖЕТА 2025-2027\20.11.2025\ПРОЕКТ\"/>
    </mc:Choice>
  </mc:AlternateContent>
  <xr:revisionPtr revIDLastSave="0" documentId="13_ncr:1_{0732D73F-05CB-45B4-8260-95545C7B3AC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МБТ 2025-2027" sheetId="1" r:id="rId1"/>
  </sheets>
  <definedNames>
    <definedName name="_xlnm.Print_Area" localSheetId="0">'МБТ 2025-2027'!$C$1:$AO$88</definedName>
  </definedNames>
  <calcPr calcId="191029"/>
</workbook>
</file>

<file path=xl/calcChain.xml><?xml version="1.0" encoding="utf-8"?>
<calcChain xmlns="http://schemas.openxmlformats.org/spreadsheetml/2006/main">
  <c r="AM85" i="1" l="1"/>
  <c r="AM21" i="1" l="1"/>
  <c r="AM26" i="1"/>
  <c r="AM77" i="1" l="1"/>
  <c r="AM64" i="1" l="1"/>
  <c r="AM79" i="1" l="1"/>
  <c r="AN65" i="1" l="1"/>
  <c r="AM60" i="1"/>
  <c r="AN71" i="1" l="1"/>
  <c r="AN69" i="1" s="1"/>
  <c r="AO71" i="1"/>
  <c r="AO69" i="1" s="1"/>
  <c r="AM75" i="1"/>
  <c r="AM74" i="1"/>
  <c r="AM73" i="1"/>
  <c r="AM71" i="1" s="1"/>
  <c r="AM20" i="1"/>
  <c r="AM23" i="1"/>
  <c r="AM22" i="1"/>
  <c r="AM38" i="1" l="1"/>
  <c r="AO52" i="1" l="1"/>
  <c r="AM39" i="1"/>
  <c r="AN61" i="1" l="1"/>
  <c r="AM61" i="1"/>
  <c r="AN64" i="1"/>
  <c r="AM10" i="1" l="1"/>
  <c r="AN55" i="1" l="1"/>
  <c r="AN52" i="1" s="1"/>
  <c r="AM70" i="1"/>
  <c r="AM69" i="1" s="1"/>
  <c r="AM55" i="1" l="1"/>
  <c r="AM58" i="1" l="1"/>
  <c r="AM56" i="1" l="1"/>
  <c r="AM52" i="1" s="1"/>
  <c r="AO33" i="1"/>
  <c r="AO18" i="1"/>
  <c r="AO24" i="1"/>
  <c r="AO28" i="1"/>
  <c r="AO42" i="1"/>
  <c r="AN33" i="1"/>
  <c r="AN11" i="1"/>
  <c r="AN42" i="1"/>
  <c r="AN28" i="1"/>
  <c r="AN18" i="1"/>
  <c r="AN24" i="1"/>
  <c r="AM33" i="1"/>
  <c r="AM28" i="1"/>
  <c r="AM24" i="1"/>
  <c r="AM18" i="1"/>
  <c r="AM42" i="1"/>
  <c r="AM16" i="1" l="1"/>
  <c r="AM14" i="1" s="1"/>
  <c r="AM8" i="1" s="1"/>
  <c r="AM88" i="1" s="1"/>
  <c r="AO16" i="1"/>
  <c r="AO14" i="1" s="1"/>
  <c r="AO8" i="1" s="1"/>
  <c r="AN16" i="1"/>
  <c r="AN14" i="1" s="1"/>
  <c r="AN8" i="1" s="1"/>
  <c r="AO88" i="1" l="1"/>
  <c r="AN88" i="1"/>
  <c r="AG52" i="1" l="1"/>
  <c r="AH52" i="1"/>
  <c r="AI52" i="1"/>
  <c r="AJ52" i="1"/>
  <c r="AK52" i="1"/>
  <c r="AL52" i="1"/>
  <c r="AF10" i="1"/>
  <c r="AF39" i="1"/>
  <c r="AF52" i="1"/>
  <c r="AF46" i="1"/>
  <c r="AF45" i="1"/>
  <c r="AF44" i="1"/>
  <c r="AF41" i="1"/>
  <c r="AG16" i="1"/>
  <c r="AG14" i="1" s="1"/>
  <c r="AH16" i="1"/>
  <c r="AH14" i="1" s="1"/>
  <c r="AI16" i="1"/>
  <c r="AI14" i="1" s="1"/>
  <c r="AJ16" i="1"/>
  <c r="AJ14" i="1" s="1"/>
  <c r="AK16" i="1"/>
  <c r="AK14" i="1" s="1"/>
  <c r="AL16" i="1"/>
  <c r="AL14" i="1" s="1"/>
  <c r="AG42" i="1"/>
  <c r="AH42" i="1"/>
  <c r="AI42" i="1"/>
  <c r="AJ42" i="1"/>
  <c r="AK42" i="1"/>
  <c r="AL42" i="1"/>
  <c r="AF16" i="1"/>
  <c r="AF14" i="1" s="1"/>
  <c r="AF42" i="1" l="1"/>
  <c r="AF8" i="1" s="1"/>
  <c r="AF88" i="1" s="1"/>
  <c r="AL8" i="1"/>
  <c r="AL88" i="1" s="1"/>
  <c r="AJ8" i="1"/>
  <c r="AJ88" i="1" s="1"/>
  <c r="AH8" i="1"/>
  <c r="AH88" i="1" s="1"/>
  <c r="AK8" i="1"/>
  <c r="AK88" i="1" s="1"/>
  <c r="AI8" i="1"/>
  <c r="AI88" i="1" s="1"/>
  <c r="AG8" i="1"/>
  <c r="AG88" i="1" s="1"/>
</calcChain>
</file>

<file path=xl/sharedStrings.xml><?xml version="1.0" encoding="utf-8"?>
<sst xmlns="http://schemas.openxmlformats.org/spreadsheetml/2006/main" count="94" uniqueCount="81">
  <si>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</si>
  <si>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</si>
  <si>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</si>
  <si>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</si>
  <si>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</si>
  <si>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</si>
  <si>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t>административно-хозяйственных, учебно-вспомогательных и иных работников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</si>
  <si>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</si>
  <si>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</si>
  <si>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</si>
  <si>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</si>
  <si>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</si>
  <si>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</si>
  <si>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-приобретение учебников и учебных пособий, средств обучения, игр, игрушек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</si>
  <si>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</si>
  <si>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</si>
  <si>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</si>
  <si>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</si>
  <si>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</si>
  <si>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 учебно-вспомогательного и прочего персонала дошкольного образования</t>
  </si>
  <si>
    <t>Субвенция на осуществление первичного воинского учета органами местного самоуправления поселений, муниципальных и городских округов</t>
  </si>
  <si>
    <t>Субвенция на обеспечение переданного государственного полномочия  Московской области по созданию комиссий по делам несовершеннолетних и защите их прав
 муниципальных образований Московской области</t>
  </si>
  <si>
    <t>Субвенция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</si>
  <si>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</si>
  <si>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</si>
  <si>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Субвенция наосуществление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</si>
  <si>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</si>
  <si>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</si>
  <si>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Субсидия на организацию бесплатного горячего  питания обучающихся, получающих начальное общее образование в муниципальных образовательных организациях</t>
  </si>
  <si>
    <t>Субсидии на мероприятия по организации отдыха детей в каникулярное время</t>
  </si>
  <si>
    <t>Субсидия на благоустройство лесопарковых зон</t>
  </si>
  <si>
    <t xml:space="preserve"> дошкольное образование</t>
  </si>
  <si>
    <t xml:space="preserve">   -дошкольное образование</t>
  </si>
  <si>
    <t xml:space="preserve">   -начальное, основное, среднее общее</t>
  </si>
  <si>
    <t xml:space="preserve">   -дополнительное образование</t>
  </si>
  <si>
    <t>Субсидия на устройство и модернизацию контейнерных площадок</t>
  </si>
  <si>
    <t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</si>
  <si>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</si>
  <si>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</si>
  <si>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</si>
  <si>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</si>
  <si>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Иные межбюджетные трансферты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</si>
  <si>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педагогические работники</t>
  </si>
  <si>
    <t>работники учебно-вспомогательного и прочего персонала</t>
  </si>
  <si>
    <t>начальное, основное, среднее общее образование</t>
  </si>
  <si>
    <t>Иные межбюджетные трансферты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</si>
  <si>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</si>
  <si>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Иные межбюджетные трансферты на возмещение затрат, связанных с получением комплексных экологических разрешений</t>
  </si>
  <si>
    <t>Cубсидия на реализацию мероприятий по капитальному ремонту объектов теплоснабжения</t>
  </si>
  <si>
    <t>Cубсидия на реализацию мероприятий по капитальному ремонту сетей теплоснабжения на территории муниципальных образований</t>
  </si>
  <si>
    <t>Субсидия на строительство и реконструкцию объектов теплоснабжения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</si>
  <si>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</si>
  <si>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Субсидия на реализацию мероприятий по строительству и реконструкции объектов теплоснабжения муниципальной собственности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</si>
  <si>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          № 5-ФЗ «О ветеранах» и от 24 ноября 1995 года № 181-ФЗ «О социальной защите инвалидов в Российской Федерации»</t>
  </si>
  <si>
    <t xml:space="preserve">Иные межбюджетные трансферты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</si>
  <si>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>Субсидия 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</si>
  <si>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Субсидия на оснащение предметных кабинетов общеобразовательных организаций средствами обучения и воспитания</t>
  </si>
  <si>
    <t xml:space="preserve">Субсидия на строительство и реконструкцию объектов очистки сточных вод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</si>
  <si>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</si>
  <si>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2025 год</t>
  </si>
  <si>
    <t>2026 год</t>
  </si>
  <si>
    <t>2027 год</t>
  </si>
  <si>
    <t>Субвенция на выплату пособий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</si>
  <si>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 xml:space="preserve">                         -ежемесячные выплаты  педагогическим работникам начального, основного, среднего общего образования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</si>
  <si>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</si>
  <si>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I. Субвенции,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 </t>
  </si>
  <si>
    <t>II. Субсидии,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</si>
  <si>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>III. Иные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</si>
  <si>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</t>
  </si>
  <si>
    <t>(Приложение 11</t>
  </si>
  <si>
    <t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от 12.12.2024 №545/63)</t>
  </si>
  <si>
    <t>Иные межбюджетные трансферты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</si>
  <si>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Субсидия на реализацию на территориях муниципальных образований проектов граждан, сформированных в рамках практик инициативного бюджетирования</t>
  </si>
  <si>
    <t>Иные межбюджетные трансферты 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детей.</t>
  </si>
  <si>
    <t>дополнительное образование</t>
  </si>
  <si>
    <t>Иные межбюджетные трансферты 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</si>
  <si>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к Решению Совета депутатов городского округа Лыткарино 
" О внесении изменений и дополнений в Решение Совета депутатов городского округа Лыткарино «О бюджете городского округа Лыткарино Московской области на  2025 год  и  на плановый  период 2026 и 2027 годов" от______________ N _______</t>
  </si>
  <si>
    <t>Иные межбюджетные трансферты 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</si>
  <si>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Иные межбюджетные трансферты на поощрение муниципальных управленческих команд за достижение показателей оценки эффективности деятельности</t>
  </si>
  <si>
    <t>Иные межбюджетные трансферты на поощрение муниципальных управленческих команд за выполнение отдельных поручений и указаний Президента Российской Федерации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</si>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</sst>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46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i/>
      <sz val="15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3" borderId="0" xfId="0" applyFill="1" applyBorder="1"/>
    <xf numFmtId="4" fontId="22" fillId="0" borderId="4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4" xfId="0" applyFont="1" applyFill="1" applyBorder="1"/>
    <xf numFmtId="0" fontId="18" fillId="0" borderId="0" xfId="0" applyFont="1" applyBorder="1" applyAlignment="1">
      <alignment horizontal="center"/>
    </xf>
    <xf numFmtId="4" fontId="17" fillId="0" borderId="10" xfId="0" applyNumberFormat="1" applyFont="1" applyBorder="1" applyAlignment="1">
      <alignment horizontal="center" vertical="center"/>
    </xf>
    <xf numFmtId="0" fontId="17" fillId="0" borderId="28" xfId="0" applyFont="1" applyBorder="1"/>
    <xf numFmtId="0" fontId="18" fillId="0" borderId="12" xfId="0" applyFont="1" applyFill="1" applyBorder="1" applyAlignment="1">
      <alignment horizontal="center"/>
    </xf>
    <xf numFmtId="4" fontId="22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/>
    <xf numFmtId="0" fontId="17" fillId="0" borderId="3" xfId="0" applyFont="1" applyFill="1" applyBorder="1"/>
    <xf numFmtId="0" fontId="17" fillId="0" borderId="0" xfId="0" applyFont="1" applyFill="1" applyBorder="1"/>
    <xf numFmtId="0" fontId="17" fillId="0" borderId="19" xfId="0" applyFont="1" applyFill="1" applyBorder="1"/>
    <xf numFmtId="0" fontId="17" fillId="0" borderId="29" xfId="0" applyFont="1" applyFill="1" applyBorder="1"/>
    <xf numFmtId="164" fontId="22" fillId="0" borderId="6" xfId="0" applyNumberFormat="1" applyFont="1" applyFill="1" applyBorder="1" applyAlignment="1">
      <alignment horizontal="center" vertical="center"/>
    </xf>
    <xf numFmtId="4" fontId="31" fillId="0" borderId="0" xfId="0" applyNumberFormat="1" applyFont="1" applyBorder="1" applyAlignment="1">
      <alignment horizontal="center" vertical="center"/>
    </xf>
    <xf numFmtId="4" fontId="17" fillId="0" borderId="21" xfId="0" applyNumberFormat="1" applyFont="1" applyFill="1" applyBorder="1"/>
    <xf numFmtId="0" fontId="18" fillId="0" borderId="21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17" fillId="0" borderId="31" xfId="0" applyFont="1" applyFill="1" applyBorder="1"/>
    <xf numFmtId="0" fontId="17" fillId="0" borderId="21" xfId="0" applyFont="1" applyFill="1" applyBorder="1"/>
    <xf numFmtId="0" fontId="4" fillId="0" borderId="12" xfId="0" applyFont="1" applyFill="1" applyBorder="1"/>
    <xf numFmtId="0" fontId="22" fillId="0" borderId="12" xfId="0" applyFont="1" applyFill="1" applyBorder="1"/>
    <xf numFmtId="0" fontId="0" fillId="5" borderId="0" xfId="0" applyFill="1"/>
    <xf numFmtId="0" fontId="0" fillId="6" borderId="0" xfId="0" applyFill="1"/>
    <xf numFmtId="4" fontId="22" fillId="3" borderId="6" xfId="0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4" fontId="22" fillId="3" borderId="0" xfId="0" applyNumberFormat="1" applyFont="1" applyFill="1" applyBorder="1" applyAlignment="1">
      <alignment horizontal="center" vertical="center"/>
    </xf>
    <xf numFmtId="0" fontId="0" fillId="3" borderId="12" xfId="0" applyFont="1" applyFill="1" applyBorder="1"/>
    <xf numFmtId="4" fontId="22" fillId="3" borderId="12" xfId="0" applyNumberFormat="1" applyFont="1" applyFill="1" applyBorder="1" applyAlignment="1">
      <alignment horizontal="center" vertical="center"/>
    </xf>
    <xf numFmtId="0" fontId="0" fillId="3" borderId="1" xfId="0" applyFont="1" applyFill="1" applyBorder="1"/>
    <xf numFmtId="164" fontId="0" fillId="3" borderId="0" xfId="0" applyNumberFormat="1" applyFont="1" applyFill="1" applyBorder="1"/>
    <xf numFmtId="164" fontId="0" fillId="3" borderId="12" xfId="0" applyNumberFormat="1" applyFont="1" applyFill="1" applyBorder="1"/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0" fillId="3" borderId="3" xfId="0" applyFont="1" applyFill="1" applyBorder="1"/>
    <xf numFmtId="164" fontId="0" fillId="3" borderId="3" xfId="0" applyNumberFormat="1" applyFont="1" applyFill="1" applyBorder="1"/>
    <xf numFmtId="0" fontId="18" fillId="0" borderId="44" xfId="0" applyFont="1" applyFill="1" applyBorder="1" applyAlignment="1">
      <alignment horizontal="center"/>
    </xf>
    <xf numFmtId="4" fontId="22" fillId="0" borderId="44" xfId="0" applyNumberFormat="1" applyFont="1" applyFill="1" applyBorder="1" applyAlignment="1">
      <alignment horizontal="center" vertical="center"/>
    </xf>
    <xf numFmtId="4" fontId="22" fillId="0" borderId="4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1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7" borderId="0" xfId="0" applyFont="1" applyFill="1" applyBorder="1" applyAlignment="1">
      <alignment horizontal="center"/>
    </xf>
    <xf numFmtId="4" fontId="29" fillId="7" borderId="4" xfId="0" applyNumberFormat="1" applyFont="1" applyFill="1" applyBorder="1" applyAlignment="1">
      <alignment horizontal="center" vertical="center"/>
    </xf>
    <xf numFmtId="4" fontId="29" fillId="7" borderId="27" xfId="0" applyNumberFormat="1" applyFont="1" applyFill="1" applyBorder="1" applyAlignment="1">
      <alignment horizontal="center" vertical="center"/>
    </xf>
    <xf numFmtId="4" fontId="29" fillId="7" borderId="6" xfId="0" applyNumberFormat="1" applyFont="1" applyFill="1" applyBorder="1" applyAlignment="1">
      <alignment horizontal="center" vertical="center"/>
    </xf>
    <xf numFmtId="4" fontId="29" fillId="7" borderId="11" xfId="0" applyNumberFormat="1" applyFont="1" applyFill="1" applyBorder="1" applyAlignment="1">
      <alignment horizontal="center" vertical="center"/>
    </xf>
    <xf numFmtId="0" fontId="0" fillId="7" borderId="12" xfId="0" applyFont="1" applyFill="1" applyBorder="1"/>
    <xf numFmtId="165" fontId="26" fillId="7" borderId="6" xfId="0" applyNumberFormat="1" applyFont="1" applyFill="1" applyBorder="1" applyAlignment="1">
      <alignment horizontal="center" vertical="center"/>
    </xf>
    <xf numFmtId="165" fontId="26" fillId="7" borderId="18" xfId="0" applyNumberFormat="1" applyFont="1" applyFill="1" applyBorder="1" applyAlignment="1">
      <alignment horizontal="center" vertical="center"/>
    </xf>
    <xf numFmtId="165" fontId="26" fillId="7" borderId="1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164" fontId="0" fillId="3" borderId="1" xfId="0" applyNumberFormat="1" applyFont="1" applyFill="1" applyBorder="1"/>
    <xf numFmtId="0" fontId="15" fillId="0" borderId="0" xfId="0" applyFont="1" applyBorder="1"/>
    <xf numFmtId="0" fontId="17" fillId="4" borderId="0" xfId="0" applyFont="1" applyFill="1" applyBorder="1"/>
    <xf numFmtId="0" fontId="0" fillId="5" borderId="0" xfId="0" applyFill="1" applyBorder="1"/>
    <xf numFmtId="0" fontId="0" fillId="6" borderId="0" xfId="0" applyFill="1" applyBorder="1"/>
    <xf numFmtId="0" fontId="17" fillId="3" borderId="6" xfId="0" applyFont="1" applyFill="1" applyBorder="1"/>
    <xf numFmtId="4" fontId="22" fillId="4" borderId="40" xfId="0" applyNumberFormat="1" applyFont="1" applyFill="1" applyBorder="1" applyAlignment="1">
      <alignment horizontal="center" vertical="center"/>
    </xf>
    <xf numFmtId="0" fontId="17" fillId="4" borderId="40" xfId="0" applyFont="1" applyFill="1" applyBorder="1"/>
    <xf numFmtId="0" fontId="17" fillId="4" borderId="42" xfId="0" applyFont="1" applyFill="1" applyBorder="1"/>
    <xf numFmtId="0" fontId="37" fillId="0" borderId="2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7" fillId="0" borderId="12" xfId="0" applyNumberFormat="1" applyFont="1" applyFill="1" applyBorder="1"/>
    <xf numFmtId="4" fontId="22" fillId="0" borderId="2" xfId="0" applyNumberFormat="1" applyFont="1" applyFill="1" applyBorder="1" applyAlignment="1">
      <alignment horizontal="center" vertical="center"/>
    </xf>
    <xf numFmtId="0" fontId="17" fillId="0" borderId="44" xfId="0" applyFont="1" applyFill="1" applyBorder="1"/>
    <xf numFmtId="4" fontId="17" fillId="0" borderId="44" xfId="0" applyNumberFormat="1" applyFont="1" applyFill="1" applyBorder="1"/>
    <xf numFmtId="0" fontId="18" fillId="0" borderId="44" xfId="0" applyFont="1" applyFill="1" applyBorder="1" applyAlignment="1">
      <alignment horizontal="center" vertical="center"/>
    </xf>
    <xf numFmtId="4" fontId="17" fillId="0" borderId="43" xfId="0" applyNumberFormat="1" applyFont="1" applyFill="1" applyBorder="1"/>
    <xf numFmtId="4" fontId="17" fillId="0" borderId="31" xfId="0" applyNumberFormat="1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0" fontId="39" fillId="4" borderId="0" xfId="0" applyFont="1" applyFill="1" applyBorder="1"/>
    <xf numFmtId="4" fontId="15" fillId="0" borderId="24" xfId="0" applyNumberFormat="1" applyFont="1" applyFill="1" applyBorder="1" applyAlignment="1">
      <alignment horizontal="center" vertical="center"/>
    </xf>
    <xf numFmtId="4" fontId="22" fillId="0" borderId="24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center"/>
    </xf>
    <xf numFmtId="4" fontId="23" fillId="0" borderId="24" xfId="0" applyNumberFormat="1" applyFont="1" applyFill="1" applyBorder="1" applyAlignment="1">
      <alignment horizontal="center" vertical="center"/>
    </xf>
    <xf numFmtId="4" fontId="23" fillId="0" borderId="2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/>
    </xf>
    <xf numFmtId="4" fontId="17" fillId="0" borderId="24" xfId="0" applyNumberFormat="1" applyFont="1" applyFill="1" applyBorder="1"/>
    <xf numFmtId="0" fontId="17" fillId="0" borderId="2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/>
    </xf>
    <xf numFmtId="0" fontId="43" fillId="0" borderId="3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left" vertical="center" wrapText="1"/>
    </xf>
    <xf numFmtId="0" fontId="37" fillId="0" borderId="19" xfId="0" applyFont="1" applyFill="1" applyBorder="1" applyAlignment="1">
      <alignment horizontal="center"/>
    </xf>
    <xf numFmtId="0" fontId="44" fillId="0" borderId="24" xfId="0" applyFont="1" applyFill="1" applyBorder="1"/>
    <xf numFmtId="4" fontId="44" fillId="0" borderId="24" xfId="0" applyNumberFormat="1" applyFont="1" applyFill="1" applyBorder="1"/>
    <xf numFmtId="0" fontId="44" fillId="0" borderId="24" xfId="0" applyFont="1" applyFill="1" applyBorder="1" applyAlignment="1">
      <alignment horizontal="center" vertical="center"/>
    </xf>
    <xf numFmtId="0" fontId="44" fillId="0" borderId="29" xfId="0" applyFont="1" applyFill="1" applyBorder="1"/>
    <xf numFmtId="0" fontId="43" fillId="0" borderId="17" xfId="0" applyFont="1" applyFill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9" fillId="3" borderId="6" xfId="0" applyNumberFormat="1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/>
    </xf>
    <xf numFmtId="4" fontId="23" fillId="0" borderId="12" xfId="0" applyNumberFormat="1" applyFont="1" applyFill="1" applyBorder="1" applyAlignment="1">
      <alignment horizontal="center" vertical="center"/>
    </xf>
    <xf numFmtId="4" fontId="17" fillId="0" borderId="2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" fontId="29" fillId="0" borderId="6" xfId="0" applyNumberFormat="1" applyFont="1" applyFill="1" applyBorder="1" applyAlignment="1">
      <alignment horizontal="center" vertical="center"/>
    </xf>
    <xf numFmtId="4" fontId="29" fillId="0" borderId="4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4" fontId="29" fillId="3" borderId="4" xfId="0" applyNumberFormat="1" applyFont="1" applyFill="1" applyBorder="1" applyAlignment="1">
      <alignment horizontal="center" vertical="center"/>
    </xf>
    <xf numFmtId="2" fontId="29" fillId="3" borderId="6" xfId="0" applyNumberFormat="1" applyFont="1" applyFill="1" applyBorder="1" applyAlignment="1">
      <alignment horizontal="center" vertical="center"/>
    </xf>
    <xf numFmtId="2" fontId="29" fillId="3" borderId="4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0" fillId="3" borderId="24" xfId="0" applyFont="1" applyFill="1" applyBorder="1"/>
    <xf numFmtId="164" fontId="0" fillId="3" borderId="24" xfId="0" applyNumberFormat="1" applyFont="1" applyFill="1" applyBorder="1"/>
    <xf numFmtId="0" fontId="0" fillId="3" borderId="34" xfId="0" applyFont="1" applyFill="1" applyBorder="1"/>
    <xf numFmtId="164" fontId="0" fillId="3" borderId="34" xfId="0" applyNumberFormat="1" applyFont="1" applyFill="1" applyBorder="1"/>
    <xf numFmtId="0" fontId="0" fillId="3" borderId="25" xfId="0" applyFont="1" applyFill="1" applyBorder="1"/>
    <xf numFmtId="164" fontId="0" fillId="3" borderId="25" xfId="0" applyNumberFormat="1" applyFont="1" applyFill="1" applyBorder="1"/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13" xfId="0" applyFont="1" applyFill="1" applyBorder="1" applyAlignment="1">
      <alignment horizontal="left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/>
    </xf>
    <xf numFmtId="4" fontId="29" fillId="0" borderId="35" xfId="0" applyNumberFormat="1" applyFont="1" applyFill="1" applyBorder="1" applyAlignment="1">
      <alignment horizontal="center" vertical="center"/>
    </xf>
    <xf numFmtId="4" fontId="29" fillId="0" borderId="8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166" fontId="29" fillId="0" borderId="6" xfId="0" applyNumberFormat="1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left" vertical="center" wrapText="1"/>
    </xf>
    <xf numFmtId="0" fontId="43" fillId="0" borderId="14" xfId="0" applyFont="1" applyFill="1" applyBorder="1" applyAlignment="1">
      <alignment horizontal="left" vertical="center" wrapText="1"/>
    </xf>
    <xf numFmtId="0" fontId="17" fillId="3" borderId="2" xfId="0" applyFont="1" applyFill="1" applyBorder="1"/>
    <xf numFmtId="4" fontId="29" fillId="0" borderId="0" xfId="0" applyNumberFormat="1" applyFont="1" applyBorder="1" applyAlignment="1">
      <alignment horizontal="center" vertical="center"/>
    </xf>
    <xf numFmtId="4" fontId="31" fillId="0" borderId="7" xfId="0" applyNumberFormat="1" applyFont="1" applyFill="1" applyBorder="1" applyAlignment="1">
      <alignment horizontal="center" vertical="center"/>
    </xf>
    <xf numFmtId="4" fontId="26" fillId="0" borderId="8" xfId="0" applyNumberFormat="1" applyFont="1" applyFill="1" applyBorder="1" applyAlignment="1">
      <alignment horizontal="center" vertical="center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center" vertical="center"/>
    </xf>
    <xf numFmtId="4" fontId="26" fillId="0" borderId="6" xfId="0" applyNumberFormat="1" applyFont="1" applyFill="1" applyBorder="1" applyAlignment="1">
      <alignment horizontal="center" vertical="center"/>
    </xf>
    <xf numFmtId="4" fontId="26" fillId="0" borderId="26" xfId="0" applyNumberFormat="1" applyFont="1" applyFill="1" applyBorder="1" applyAlignment="1">
      <alignment horizontal="center" vertical="center"/>
    </xf>
    <xf numFmtId="4" fontId="26" fillId="0" borderId="35" xfId="0" applyNumberFormat="1" applyFont="1" applyFill="1" applyBorder="1" applyAlignment="1">
      <alignment horizontal="center" vertical="center"/>
    </xf>
    <xf numFmtId="4" fontId="31" fillId="0" borderId="8" xfId="0" applyNumberFormat="1" applyFont="1" applyFill="1" applyBorder="1" applyAlignment="1">
      <alignment horizontal="center" vertical="center"/>
    </xf>
    <xf numFmtId="4" fontId="31" fillId="0" borderId="35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4" fontId="36" fillId="0" borderId="6" xfId="0" applyNumberFormat="1" applyFont="1" applyBorder="1" applyAlignment="1">
      <alignment horizontal="center" vertical="center"/>
    </xf>
    <xf numFmtId="4" fontId="22" fillId="0" borderId="10" xfId="0" applyNumberFormat="1" applyFont="1" applyFill="1" applyBorder="1" applyAlignment="1">
      <alignment horizontal="center" vertical="center"/>
    </xf>
    <xf numFmtId="4" fontId="22" fillId="0" borderId="23" xfId="0" applyNumberFormat="1" applyFont="1" applyFill="1" applyBorder="1" applyAlignment="1">
      <alignment horizontal="center" vertical="center"/>
    </xf>
    <xf numFmtId="4" fontId="22" fillId="0" borderId="22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Font="1" applyFill="1" applyBorder="1"/>
    <xf numFmtId="4" fontId="26" fillId="0" borderId="4" xfId="0" applyNumberFormat="1" applyFont="1" applyFill="1" applyBorder="1" applyAlignment="1">
      <alignment horizontal="center" vertical="center"/>
    </xf>
    <xf numFmtId="0" fontId="0" fillId="3" borderId="36" xfId="0" applyFont="1" applyFill="1" applyBorder="1"/>
    <xf numFmtId="0" fontId="0" fillId="3" borderId="29" xfId="0" applyFont="1" applyFill="1" applyBorder="1"/>
    <xf numFmtId="0" fontId="30" fillId="0" borderId="7" xfId="0" applyFont="1" applyFill="1" applyBorder="1"/>
    <xf numFmtId="4" fontId="45" fillId="0" borderId="7" xfId="0" applyNumberFormat="1" applyFont="1" applyFill="1" applyBorder="1" applyAlignment="1">
      <alignment horizontal="center" vertical="center"/>
    </xf>
    <xf numFmtId="2" fontId="45" fillId="0" borderId="7" xfId="0" applyNumberFormat="1" applyFont="1" applyFill="1" applyBorder="1" applyAlignment="1">
      <alignment horizontal="center" vertical="center"/>
    </xf>
    <xf numFmtId="4" fontId="30" fillId="0" borderId="9" xfId="0" applyNumberFormat="1" applyFont="1" applyFill="1" applyBorder="1" applyAlignment="1">
      <alignment horizontal="center" vertical="center"/>
    </xf>
    <xf numFmtId="4" fontId="30" fillId="0" borderId="35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/>
    <xf numFmtId="4" fontId="29" fillId="3" borderId="35" xfId="0" applyNumberFormat="1" applyFont="1" applyFill="1" applyBorder="1" applyAlignment="1">
      <alignment horizontal="center" vertical="center"/>
    </xf>
    <xf numFmtId="4" fontId="30" fillId="3" borderId="7" xfId="0" applyNumberFormat="1" applyFont="1" applyFill="1" applyBorder="1" applyAlignment="1">
      <alignment horizontal="center" vertical="center"/>
    </xf>
    <xf numFmtId="0" fontId="30" fillId="0" borderId="10" xfId="0" applyFont="1" applyFill="1" applyBorder="1"/>
    <xf numFmtId="4" fontId="26" fillId="7" borderId="6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2" fontId="45" fillId="0" borderId="8" xfId="0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4" fontId="26" fillId="0" borderId="10" xfId="0" applyNumberFormat="1" applyFont="1" applyFill="1" applyBorder="1" applyAlignment="1">
      <alignment horizontal="center" vertical="center"/>
    </xf>
    <xf numFmtId="4" fontId="23" fillId="0" borderId="28" xfId="0" applyNumberFormat="1" applyFont="1" applyFill="1" applyBorder="1" applyAlignment="1">
      <alignment horizontal="center" vertical="center"/>
    </xf>
    <xf numFmtId="0" fontId="44" fillId="0" borderId="28" xfId="0" applyFont="1" applyFill="1" applyBorder="1"/>
    <xf numFmtId="4" fontId="44" fillId="0" borderId="28" xfId="0" applyNumberFormat="1" applyFont="1" applyFill="1" applyBorder="1"/>
    <xf numFmtId="0" fontId="44" fillId="0" borderId="28" xfId="0" applyFont="1" applyFill="1" applyBorder="1" applyAlignment="1">
      <alignment horizontal="center" vertical="center"/>
    </xf>
    <xf numFmtId="0" fontId="44" fillId="0" borderId="56" xfId="0" applyFont="1" applyFill="1" applyBorder="1"/>
    <xf numFmtId="2" fontId="45" fillId="0" borderId="9" xfId="0" applyNumberFormat="1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center" vertical="center"/>
    </xf>
    <xf numFmtId="0" fontId="44" fillId="0" borderId="40" xfId="0" applyFont="1" applyFill="1" applyBorder="1"/>
    <xf numFmtId="4" fontId="44" fillId="0" borderId="40" xfId="0" applyNumberFormat="1" applyFont="1" applyFill="1" applyBorder="1"/>
    <xf numFmtId="0" fontId="44" fillId="0" borderId="40" xfId="0" applyFont="1" applyFill="1" applyBorder="1" applyAlignment="1">
      <alignment horizontal="center" vertical="center"/>
    </xf>
    <xf numFmtId="0" fontId="44" fillId="0" borderId="42" xfId="0" applyFont="1" applyFill="1" applyBorder="1"/>
    <xf numFmtId="4" fontId="45" fillId="0" borderId="26" xfId="0" applyNumberFormat="1" applyFont="1" applyFill="1" applyBorder="1" applyAlignment="1">
      <alignment horizontal="center" vertical="center"/>
    </xf>
    <xf numFmtId="4" fontId="31" fillId="0" borderId="26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center" vertical="center"/>
    </xf>
    <xf numFmtId="0" fontId="44" fillId="0" borderId="17" xfId="0" applyFont="1" applyFill="1" applyBorder="1"/>
    <xf numFmtId="4" fontId="44" fillId="0" borderId="17" xfId="0" applyNumberFormat="1" applyFont="1" applyFill="1" applyBorder="1"/>
    <xf numFmtId="0" fontId="44" fillId="0" borderId="17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30" fillId="0" borderId="35" xfId="0" applyFont="1" applyFill="1" applyBorder="1"/>
    <xf numFmtId="4" fontId="45" fillId="0" borderId="8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0" fontId="0" fillId="3" borderId="28" xfId="0" applyFont="1" applyFill="1" applyBorder="1"/>
    <xf numFmtId="164" fontId="0" fillId="3" borderId="28" xfId="0" applyNumberFormat="1" applyFont="1" applyFill="1" applyBorder="1"/>
    <xf numFmtId="0" fontId="0" fillId="3" borderId="56" xfId="0" applyFont="1" applyFill="1" applyBorder="1"/>
    <xf numFmtId="0" fontId="22" fillId="3" borderId="0" xfId="0" applyFont="1" applyFill="1" applyBorder="1" applyAlignment="1">
      <alignment horizontal="center" vertical="center"/>
    </xf>
    <xf numFmtId="0" fontId="0" fillId="3" borderId="33" xfId="0" applyFont="1" applyFill="1" applyBorder="1"/>
    <xf numFmtId="4" fontId="30" fillId="0" borderId="8" xfId="0" applyNumberFormat="1" applyFont="1" applyFill="1" applyBorder="1" applyAlignment="1">
      <alignment horizontal="center" vertical="center"/>
    </xf>
    <xf numFmtId="2" fontId="29" fillId="3" borderId="60" xfId="0" applyNumberFormat="1" applyFont="1" applyFill="1" applyBorder="1" applyAlignment="1">
      <alignment horizontal="center" vertical="center"/>
    </xf>
    <xf numFmtId="4" fontId="30" fillId="3" borderId="17" xfId="0" applyNumberFormat="1" applyFont="1" applyFill="1" applyBorder="1" applyAlignment="1">
      <alignment horizontal="center" vertical="center"/>
    </xf>
    <xf numFmtId="4" fontId="30" fillId="3" borderId="13" xfId="0" applyNumberFormat="1" applyFont="1" applyFill="1" applyBorder="1" applyAlignment="1">
      <alignment horizontal="center" vertical="center"/>
    </xf>
    <xf numFmtId="4" fontId="30" fillId="3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/>
    <xf numFmtId="164" fontId="0" fillId="0" borderId="12" xfId="0" applyNumberFormat="1" applyFont="1" applyFill="1" applyBorder="1"/>
    <xf numFmtId="4" fontId="45" fillId="0" borderId="24" xfId="0" applyNumberFormat="1" applyFont="1" applyFill="1" applyBorder="1" applyAlignment="1">
      <alignment horizontal="center" vertical="center"/>
    </xf>
    <xf numFmtId="4" fontId="31" fillId="0" borderId="24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22" fillId="3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indent="10"/>
    </xf>
    <xf numFmtId="0" fontId="35" fillId="0" borderId="22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wrapText="1"/>
    </xf>
    <xf numFmtId="0" fontId="22" fillId="0" borderId="18" xfId="0" applyFont="1" applyFill="1" applyBorder="1" applyAlignment="1">
      <alignment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23" xfId="0" applyFont="1" applyBorder="1"/>
    <xf numFmtId="0" fontId="22" fillId="0" borderId="41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28" fillId="7" borderId="27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/>
    <xf numFmtId="0" fontId="0" fillId="7" borderId="5" xfId="0" applyFont="1" applyFill="1" applyBorder="1" applyAlignment="1"/>
    <xf numFmtId="0" fontId="15" fillId="0" borderId="17" xfId="0" applyFont="1" applyFill="1" applyBorder="1" applyAlignment="1">
      <alignment horizontal="left" vertical="center" wrapText="1"/>
    </xf>
    <xf numFmtId="0" fontId="15" fillId="0" borderId="5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0" fontId="15" fillId="0" borderId="46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5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8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22" fillId="3" borderId="3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3" fillId="0" borderId="41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vertical="center"/>
    </xf>
    <xf numFmtId="0" fontId="42" fillId="0" borderId="40" xfId="0" applyFont="1" applyFill="1" applyBorder="1" applyAlignment="1">
      <alignment vertical="center"/>
    </xf>
    <xf numFmtId="0" fontId="28" fillId="7" borderId="11" xfId="0" applyFont="1" applyFill="1" applyBorder="1" applyAlignment="1" applyProtection="1">
      <alignment horizontal="left" vertical="center" wrapText="1"/>
    </xf>
    <xf numFmtId="0" fontId="30" fillId="7" borderId="12" xfId="0" applyFont="1" applyFill="1" applyBorder="1" applyAlignment="1">
      <alignment horizontal="left" wrapText="1"/>
    </xf>
    <xf numFmtId="0" fontId="30" fillId="7" borderId="18" xfId="0" applyFont="1" applyFill="1" applyBorder="1" applyAlignment="1">
      <alignment horizontal="left" wrapText="1"/>
    </xf>
    <xf numFmtId="0" fontId="22" fillId="0" borderId="46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/>
    <xf numFmtId="0" fontId="0" fillId="0" borderId="1" xfId="0" applyBorder="1" applyAlignment="1"/>
    <xf numFmtId="0" fontId="0" fillId="0" borderId="1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25" fillId="3" borderId="27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vertical="center" wrapText="1"/>
    </xf>
    <xf numFmtId="0" fontId="0" fillId="0" borderId="0" xfId="0" applyFont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35" fillId="7" borderId="11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left" wrapText="1"/>
    </xf>
    <xf numFmtId="0" fontId="22" fillId="3" borderId="2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15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vertical="top" wrapText="1"/>
    </xf>
    <xf numFmtId="0" fontId="24" fillId="0" borderId="0" xfId="0" applyFont="1" applyAlignment="1">
      <alignment vertical="top"/>
    </xf>
    <xf numFmtId="0" fontId="24" fillId="3" borderId="0" xfId="0" applyFont="1" applyFill="1" applyBorder="1" applyAlignment="1"/>
    <xf numFmtId="0" fontId="24" fillId="0" borderId="0" xfId="0" applyFont="1" applyAlignment="1"/>
    <xf numFmtId="0" fontId="21" fillId="0" borderId="0" xfId="0" applyFont="1" applyAlignme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2" fillId="3" borderId="27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15" fillId="0" borderId="51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6"/>
  <sheetViews>
    <sheetView tabSelected="1" view="pageBreakPreview" topLeftCell="C58" zoomScale="70" zoomScaleNormal="50" zoomScaleSheetLayoutView="70" workbookViewId="0">
      <selection activeCell="C5" sqref="C5:AO5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1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56" customWidth="1"/>
    <col min="40" max="40" width="21.140625" style="28" customWidth="1"/>
    <col min="41" max="41" width="19.5703125" style="45" bestFit="1" customWidth="1"/>
    <col min="42" max="42" width="14.140625" bestFit="1" customWidth="1"/>
  </cols>
  <sheetData>
    <row r="1" spans="2:43" ht="23.25" x14ac:dyDescent="0.35">
      <c r="AD1" s="374" t="s">
        <v>80</v>
      </c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</row>
    <row r="2" spans="2:43" ht="138" customHeight="1" x14ac:dyDescent="0.2">
      <c r="AD2" s="372" t="s">
        <v>76</v>
      </c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</row>
    <row r="3" spans="2:43" ht="42.75" customHeight="1" x14ac:dyDescent="0.35">
      <c r="AC3" s="149"/>
      <c r="AD3" s="375" t="s">
        <v>69</v>
      </c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</row>
    <row r="4" spans="2:43" s="2" customFormat="1" ht="102.75" customHeight="1" x14ac:dyDescent="0.35"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148"/>
      <c r="AD4" s="377" t="s">
        <v>70</v>
      </c>
      <c r="AE4" s="378"/>
      <c r="AF4" s="378"/>
      <c r="AG4" s="378"/>
      <c r="AH4" s="378"/>
      <c r="AI4" s="378"/>
      <c r="AJ4" s="378"/>
      <c r="AK4" s="378"/>
      <c r="AL4" s="378"/>
      <c r="AM4" s="378"/>
      <c r="AN4" s="378"/>
      <c r="AO4" s="378"/>
    </row>
    <row r="5" spans="2:43" s="2" customFormat="1" ht="117.75" customHeight="1" thickBot="1" x14ac:dyDescent="0.4">
      <c r="C5" s="344" t="s">
        <v>64</v>
      </c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6"/>
      <c r="AO5" s="346"/>
    </row>
    <row r="6" spans="2:43" s="21" customFormat="1" ht="50.45" customHeight="1" thickBot="1" x14ac:dyDescent="0.3">
      <c r="B6" s="22"/>
      <c r="C6" s="265" t="s">
        <v>5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7"/>
      <c r="AE6" s="71"/>
      <c r="AF6" s="72"/>
      <c r="AG6" s="73"/>
      <c r="AH6" s="73"/>
      <c r="AI6" s="73"/>
      <c r="AJ6" s="73"/>
      <c r="AK6" s="73"/>
      <c r="AL6" s="73"/>
      <c r="AM6" s="341" t="s">
        <v>9</v>
      </c>
      <c r="AN6" s="342"/>
      <c r="AO6" s="343"/>
    </row>
    <row r="7" spans="2:43" s="21" customFormat="1" ht="38.25" customHeight="1" thickBot="1" x14ac:dyDescent="0.3">
      <c r="B7" s="22"/>
      <c r="C7" s="268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70"/>
      <c r="AE7" s="74"/>
      <c r="AF7" s="75" t="s">
        <v>7</v>
      </c>
      <c r="AG7" s="76"/>
      <c r="AH7" s="76"/>
      <c r="AI7" s="76"/>
      <c r="AJ7" s="76"/>
      <c r="AK7" s="76"/>
      <c r="AL7" s="76"/>
      <c r="AM7" s="172" t="s">
        <v>59</v>
      </c>
      <c r="AN7" s="172" t="s">
        <v>60</v>
      </c>
      <c r="AO7" s="173" t="s">
        <v>61</v>
      </c>
    </row>
    <row r="8" spans="2:43" s="21" customFormat="1" ht="52.15" customHeight="1" thickBot="1" x14ac:dyDescent="0.3">
      <c r="B8" s="22"/>
      <c r="C8" s="284" t="s">
        <v>65</v>
      </c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6"/>
      <c r="AE8" s="77"/>
      <c r="AF8" s="78" t="e">
        <f>AF10+AF14+AF39+AF40+#REF!+AF41+#REF!+#REF!+AF42+#REF!+#REF!+#REF!+AF47+AF48+#REF!+#REF!</f>
        <v>#REF!</v>
      </c>
      <c r="AG8" s="78" t="e">
        <f>AG10+AG14+AG39+AG40+#REF!+AG41+#REF!+#REF!+AG42+#REF!+#REF!+#REF!+AG47+AG48+#REF!+#REF!</f>
        <v>#REF!</v>
      </c>
      <c r="AH8" s="78" t="e">
        <f>AH10+AH14+AH39+AH40+#REF!+AH41+#REF!+#REF!+AH42+#REF!+#REF!+#REF!+AH47+AH48+#REF!+#REF!</f>
        <v>#REF!</v>
      </c>
      <c r="AI8" s="78" t="e">
        <f>AI10+AI14+AI39+AI40+#REF!+AI41+#REF!+#REF!+AI42+#REF!+#REF!+#REF!+AI47+AI48+#REF!+#REF!</f>
        <v>#REF!</v>
      </c>
      <c r="AJ8" s="78" t="e">
        <f>AJ10+AJ14+AJ39+AJ40+#REF!+AJ41+#REF!+#REF!+AJ42+#REF!+#REF!+#REF!+AJ47+AJ48+#REF!+#REF!</f>
        <v>#REF!</v>
      </c>
      <c r="AK8" s="78" t="e">
        <f>AK10+AK14+AK39+AK40+#REF!+AK41+#REF!+#REF!+AK42+#REF!+#REF!+#REF!+AK47+AK48+#REF!+#REF!</f>
        <v>#REF!</v>
      </c>
      <c r="AL8" s="79" t="e">
        <f>AL10+AL14+AL39+AL40+#REF!+AL41+#REF!+#REF!+AL42+#REF!+#REF!+#REF!+AL47+AL48+#REF!+#REF!</f>
        <v>#REF!</v>
      </c>
      <c r="AM8" s="191">
        <f>AM10+AM11+AM14+AM39+AM40+AM41+AM42+AM47+AM48+AM49+AM50+AM51+AM38+AM33</f>
        <v>817290.00199999998</v>
      </c>
      <c r="AN8" s="191">
        <f t="shared" ref="AN8:AO8" si="0">AN10+AN11+AN14+AN39+AN40+AN41+AN42+AN47+AN48+AN49+AN50+AN51+AN38+AN33</f>
        <v>773032.34000000008</v>
      </c>
      <c r="AO8" s="191">
        <f t="shared" si="0"/>
        <v>769344.24599999993</v>
      </c>
      <c r="AP8" s="88"/>
      <c r="AQ8" s="88"/>
    </row>
    <row r="9" spans="2:43" s="23" customFormat="1" ht="27" customHeight="1" thickBot="1" x14ac:dyDescent="0.3">
      <c r="B9" s="24"/>
      <c r="C9" s="277" t="s">
        <v>0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9"/>
      <c r="AE9" s="34"/>
      <c r="AF9" s="35" t="s">
        <v>8</v>
      </c>
      <c r="AG9" s="25"/>
      <c r="AH9" s="25"/>
      <c r="AI9" s="25"/>
      <c r="AJ9" s="36"/>
      <c r="AK9" s="36"/>
      <c r="AL9" s="25"/>
      <c r="AM9" s="160"/>
      <c r="AN9" s="92"/>
      <c r="AO9" s="165"/>
      <c r="AP9" s="25"/>
      <c r="AQ9" s="25"/>
    </row>
    <row r="10" spans="2:43" s="23" customFormat="1" ht="45.75" customHeight="1" thickBot="1" x14ac:dyDescent="0.3">
      <c r="B10" s="24"/>
      <c r="C10" s="274" t="s">
        <v>22</v>
      </c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6"/>
      <c r="AE10" s="37"/>
      <c r="AF10" s="38">
        <f>12686+3105</f>
        <v>15791</v>
      </c>
      <c r="AG10" s="39"/>
      <c r="AH10" s="39"/>
      <c r="AI10" s="39"/>
      <c r="AJ10" s="46">
        <v>3188</v>
      </c>
      <c r="AK10" s="47">
        <v>12751</v>
      </c>
      <c r="AL10" s="98"/>
      <c r="AM10" s="135">
        <f>9887+4794</f>
        <v>14681</v>
      </c>
      <c r="AN10" s="135">
        <v>0</v>
      </c>
      <c r="AO10" s="167">
        <v>0</v>
      </c>
      <c r="AP10" s="25"/>
      <c r="AQ10" s="25"/>
    </row>
    <row r="11" spans="2:43" s="23" customFormat="1" ht="48" customHeight="1" thickBot="1" x14ac:dyDescent="0.3">
      <c r="B11" s="24"/>
      <c r="C11" s="296" t="s">
        <v>53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8"/>
      <c r="AE11" s="68"/>
      <c r="AF11" s="69"/>
      <c r="AG11" s="100"/>
      <c r="AH11" s="100"/>
      <c r="AI11" s="100"/>
      <c r="AJ11" s="101"/>
      <c r="AK11" s="102"/>
      <c r="AL11" s="103"/>
      <c r="AM11" s="151">
        <v>0</v>
      </c>
      <c r="AN11" s="151">
        <f t="shared" ref="AN11" si="1">AN13</f>
        <v>2990</v>
      </c>
      <c r="AO11" s="166">
        <v>0</v>
      </c>
      <c r="AP11" s="25"/>
      <c r="AQ11" s="25"/>
    </row>
    <row r="12" spans="2:43" s="23" customFormat="1" ht="21" customHeight="1" thickBot="1" x14ac:dyDescent="0.3">
      <c r="B12" s="24"/>
      <c r="C12" s="400" t="s">
        <v>1</v>
      </c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2"/>
      <c r="AE12" s="152"/>
      <c r="AF12" s="69"/>
      <c r="AG12" s="100"/>
      <c r="AH12" s="100"/>
      <c r="AI12" s="100"/>
      <c r="AJ12" s="101"/>
      <c r="AK12" s="102"/>
      <c r="AL12" s="103"/>
      <c r="AM12" s="153"/>
      <c r="AN12" s="153"/>
      <c r="AO12" s="168"/>
      <c r="AP12" s="25"/>
      <c r="AQ12" s="25"/>
    </row>
    <row r="13" spans="2:43" s="23" customFormat="1" ht="43.5" customHeight="1" thickBot="1" x14ac:dyDescent="0.3">
      <c r="B13" s="24"/>
      <c r="C13" s="387" t="s">
        <v>37</v>
      </c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9"/>
      <c r="AE13" s="152"/>
      <c r="AF13" s="69"/>
      <c r="AG13" s="100"/>
      <c r="AH13" s="100"/>
      <c r="AI13" s="100"/>
      <c r="AJ13" s="101"/>
      <c r="AK13" s="102"/>
      <c r="AL13" s="103"/>
      <c r="AM13" s="154">
        <v>0</v>
      </c>
      <c r="AN13" s="154">
        <v>2990</v>
      </c>
      <c r="AO13" s="163">
        <v>0</v>
      </c>
      <c r="AP13" s="25"/>
      <c r="AQ13" s="25"/>
    </row>
    <row r="14" spans="2:43" s="23" customFormat="1" ht="104.25" customHeight="1" thickBot="1" x14ac:dyDescent="0.3">
      <c r="B14" s="24"/>
      <c r="C14" s="280" t="s">
        <v>18</v>
      </c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68"/>
      <c r="AF14" s="69" t="e">
        <f>AF16+AF28+#REF!+#REF!+#REF!</f>
        <v>#REF!</v>
      </c>
      <c r="AG14" s="69" t="e">
        <f>AG16+AG28+#REF!+#REF!</f>
        <v>#REF!</v>
      </c>
      <c r="AH14" s="69" t="e">
        <f>AH16+AH28+#REF!+#REF!</f>
        <v>#REF!</v>
      </c>
      <c r="AI14" s="69" t="e">
        <f>AI16+AI28+#REF!+#REF!</f>
        <v>#REF!</v>
      </c>
      <c r="AJ14" s="69" t="e">
        <f>AJ16+AJ28+#REF!+#REF!</f>
        <v>#REF!</v>
      </c>
      <c r="AK14" s="69" t="e">
        <f>AK16+AK28+#REF!+#REF!</f>
        <v>#REF!</v>
      </c>
      <c r="AL14" s="70" t="e">
        <f>AL16+AL28+#REF!+#REF!</f>
        <v>#REF!</v>
      </c>
      <c r="AM14" s="136">
        <f>AM16+AM28</f>
        <v>767877</v>
      </c>
      <c r="AN14" s="136">
        <f t="shared" ref="AN14:AO14" si="2">AN16+AN28</f>
        <v>734136</v>
      </c>
      <c r="AO14" s="136">
        <f t="shared" si="2"/>
        <v>734136</v>
      </c>
      <c r="AP14" s="25"/>
      <c r="AQ14" s="25"/>
    </row>
    <row r="15" spans="2:43" s="31" customFormat="1" ht="27" customHeight="1" x14ac:dyDescent="0.25">
      <c r="B15" s="30"/>
      <c r="C15" s="299" t="s">
        <v>1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1"/>
      <c r="AE15" s="218"/>
      <c r="AF15" s="93"/>
      <c r="AG15" s="94"/>
      <c r="AH15" s="94"/>
      <c r="AI15" s="94"/>
      <c r="AJ15" s="94"/>
      <c r="AK15" s="94"/>
      <c r="AL15" s="95"/>
      <c r="AM15" s="221"/>
      <c r="AN15" s="190"/>
      <c r="AO15" s="170"/>
      <c r="AP15" s="89"/>
      <c r="AQ15" s="89"/>
    </row>
    <row r="16" spans="2:43" s="31" customFormat="1" ht="21" customHeight="1" x14ac:dyDescent="0.25">
      <c r="B16" s="32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289" t="s">
        <v>4</v>
      </c>
      <c r="AA16" s="289"/>
      <c r="AB16" s="289"/>
      <c r="AC16" s="289"/>
      <c r="AD16" s="290"/>
      <c r="AE16" s="113"/>
      <c r="AF16" s="114">
        <f>AF18+AF24</f>
        <v>349662</v>
      </c>
      <c r="AG16" s="114">
        <f t="shared" ref="AG16:AL16" si="3">AG18+AG24</f>
        <v>0</v>
      </c>
      <c r="AH16" s="114">
        <f t="shared" si="3"/>
        <v>0</v>
      </c>
      <c r="AI16" s="114">
        <f t="shared" si="3"/>
        <v>0</v>
      </c>
      <c r="AJ16" s="114">
        <f t="shared" si="3"/>
        <v>10870</v>
      </c>
      <c r="AK16" s="114">
        <f t="shared" si="3"/>
        <v>299092</v>
      </c>
      <c r="AL16" s="115">
        <f t="shared" si="3"/>
        <v>0</v>
      </c>
      <c r="AM16" s="137">
        <f t="shared" ref="AM16:AO16" si="4">AM18+AM23+AM24</f>
        <v>741270</v>
      </c>
      <c r="AN16" s="137">
        <f t="shared" si="4"/>
        <v>707529</v>
      </c>
      <c r="AO16" s="137">
        <f t="shared" si="4"/>
        <v>707529</v>
      </c>
      <c r="AP16" s="89"/>
      <c r="AQ16" s="89"/>
    </row>
    <row r="17" spans="2:43" s="31" customFormat="1" ht="23.45" customHeight="1" x14ac:dyDescent="0.25">
      <c r="B17" s="32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50"/>
      <c r="AA17" s="336" t="s">
        <v>0</v>
      </c>
      <c r="AB17" s="337"/>
      <c r="AC17" s="337"/>
      <c r="AD17" s="338"/>
      <c r="AE17" s="113"/>
      <c r="AF17" s="110"/>
      <c r="AG17" s="33"/>
      <c r="AH17" s="33"/>
      <c r="AI17" s="33"/>
      <c r="AJ17" s="33"/>
      <c r="AK17" s="33"/>
      <c r="AL17" s="43"/>
      <c r="AM17" s="182"/>
      <c r="AN17" s="182"/>
      <c r="AO17" s="162"/>
      <c r="AP17" s="89"/>
      <c r="AQ17" s="89"/>
    </row>
    <row r="18" spans="2:43" s="31" customFormat="1" ht="26.45" customHeight="1" x14ac:dyDescent="0.25">
      <c r="B18" s="32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239"/>
      <c r="AA18" s="289" t="s">
        <v>3</v>
      </c>
      <c r="AB18" s="289"/>
      <c r="AC18" s="289"/>
      <c r="AD18" s="290"/>
      <c r="AE18" s="116"/>
      <c r="AF18" s="114">
        <v>270516</v>
      </c>
      <c r="AG18" s="33"/>
      <c r="AH18" s="33"/>
      <c r="AI18" s="33"/>
      <c r="AJ18" s="117">
        <v>8086</v>
      </c>
      <c r="AK18" s="118">
        <v>228791</v>
      </c>
      <c r="AL18" s="43"/>
      <c r="AM18" s="183">
        <f t="shared" ref="AM18:AN18" si="5">AM20+AM21+AM22</f>
        <v>572771</v>
      </c>
      <c r="AN18" s="183">
        <f t="shared" si="5"/>
        <v>540657</v>
      </c>
      <c r="AO18" s="183">
        <f>AO20+AO21+AO22</f>
        <v>540657</v>
      </c>
      <c r="AP18" s="89"/>
      <c r="AQ18" s="89"/>
    </row>
    <row r="19" spans="2:43" s="31" customFormat="1" ht="26.45" customHeight="1" x14ac:dyDescent="0.25">
      <c r="B19" s="32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39"/>
      <c r="AA19" s="289" t="s">
        <v>1</v>
      </c>
      <c r="AB19" s="302"/>
      <c r="AC19" s="302"/>
      <c r="AD19" s="303"/>
      <c r="AE19" s="116"/>
      <c r="AF19" s="114"/>
      <c r="AG19" s="33"/>
      <c r="AH19" s="33"/>
      <c r="AI19" s="33"/>
      <c r="AJ19" s="117"/>
      <c r="AK19" s="118"/>
      <c r="AL19" s="43"/>
      <c r="AM19" s="183"/>
      <c r="AN19" s="183"/>
      <c r="AO19" s="162"/>
      <c r="AP19" s="89"/>
      <c r="AQ19" s="89"/>
    </row>
    <row r="20" spans="2:43" s="31" customFormat="1" ht="26.45" customHeight="1" x14ac:dyDescent="0.25">
      <c r="B20" s="32"/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39"/>
      <c r="AA20" s="289" t="s">
        <v>32</v>
      </c>
      <c r="AB20" s="311"/>
      <c r="AC20" s="311"/>
      <c r="AD20" s="312"/>
      <c r="AE20" s="116"/>
      <c r="AF20" s="114"/>
      <c r="AG20" s="33"/>
      <c r="AH20" s="33"/>
      <c r="AI20" s="33"/>
      <c r="AJ20" s="117"/>
      <c r="AK20" s="118"/>
      <c r="AL20" s="43"/>
      <c r="AM20" s="183">
        <f>175097+6781</f>
        <v>181878</v>
      </c>
      <c r="AN20" s="183">
        <v>175097</v>
      </c>
      <c r="AO20" s="162">
        <v>175097</v>
      </c>
      <c r="AP20" s="89"/>
      <c r="AQ20" s="89"/>
    </row>
    <row r="21" spans="2:43" s="31" customFormat="1" ht="26.45" customHeight="1" x14ac:dyDescent="0.25">
      <c r="B21" s="32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39"/>
      <c r="AA21" s="289" t="s">
        <v>33</v>
      </c>
      <c r="AB21" s="302"/>
      <c r="AC21" s="302"/>
      <c r="AD21" s="303"/>
      <c r="AE21" s="116"/>
      <c r="AF21" s="114"/>
      <c r="AG21" s="33"/>
      <c r="AH21" s="33"/>
      <c r="AI21" s="33"/>
      <c r="AJ21" s="117"/>
      <c r="AK21" s="118"/>
      <c r="AL21" s="43"/>
      <c r="AM21" s="183">
        <f>361802+21273+3837</f>
        <v>386912</v>
      </c>
      <c r="AN21" s="183">
        <v>361802</v>
      </c>
      <c r="AO21" s="162">
        <v>361802</v>
      </c>
      <c r="AP21" s="89"/>
      <c r="AQ21" s="89"/>
    </row>
    <row r="22" spans="2:43" s="31" customFormat="1" ht="26.45" customHeight="1" x14ac:dyDescent="0.25">
      <c r="B22" s="32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239"/>
      <c r="AA22" s="289" t="s">
        <v>34</v>
      </c>
      <c r="AB22" s="302"/>
      <c r="AC22" s="302"/>
      <c r="AD22" s="303"/>
      <c r="AE22" s="116"/>
      <c r="AF22" s="114"/>
      <c r="AG22" s="33"/>
      <c r="AH22" s="33"/>
      <c r="AI22" s="33"/>
      <c r="AJ22" s="117"/>
      <c r="AK22" s="118"/>
      <c r="AL22" s="43"/>
      <c r="AM22" s="183">
        <f>3758+223</f>
        <v>3981</v>
      </c>
      <c r="AN22" s="183">
        <v>3758</v>
      </c>
      <c r="AO22" s="162">
        <v>3758</v>
      </c>
      <c r="AP22" s="89"/>
      <c r="AQ22" s="89"/>
    </row>
    <row r="23" spans="2:43" s="31" customFormat="1" ht="26.45" customHeight="1" x14ac:dyDescent="0.25">
      <c r="B23" s="32"/>
      <c r="C23" s="194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241"/>
      <c r="AA23" s="287" t="s">
        <v>19</v>
      </c>
      <c r="AB23" s="287"/>
      <c r="AC23" s="287"/>
      <c r="AD23" s="295"/>
      <c r="AE23" s="116"/>
      <c r="AF23" s="114"/>
      <c r="AG23" s="33"/>
      <c r="AH23" s="33"/>
      <c r="AI23" s="33"/>
      <c r="AJ23" s="117"/>
      <c r="AK23" s="118"/>
      <c r="AL23" s="33"/>
      <c r="AM23" s="237">
        <f>70083+227</f>
        <v>70310</v>
      </c>
      <c r="AN23" s="237">
        <v>70083</v>
      </c>
      <c r="AO23" s="238">
        <v>70083</v>
      </c>
      <c r="AP23" s="89"/>
      <c r="AQ23" s="89"/>
    </row>
    <row r="24" spans="2:43" s="31" customFormat="1" ht="27.6" customHeight="1" x14ac:dyDescent="0.25">
      <c r="B24" s="32"/>
      <c r="C24" s="240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2"/>
      <c r="AA24" s="306" t="s">
        <v>6</v>
      </c>
      <c r="AB24" s="306"/>
      <c r="AC24" s="306"/>
      <c r="AD24" s="307"/>
      <c r="AE24" s="116"/>
      <c r="AF24" s="114">
        <v>79146</v>
      </c>
      <c r="AG24" s="33"/>
      <c r="AH24" s="33"/>
      <c r="AI24" s="33"/>
      <c r="AJ24" s="117">
        <v>2784</v>
      </c>
      <c r="AK24" s="118">
        <v>70301</v>
      </c>
      <c r="AL24" s="43"/>
      <c r="AM24" s="183">
        <f>AM26+AM27</f>
        <v>98189</v>
      </c>
      <c r="AN24" s="183">
        <f t="shared" ref="AN24" si="6">AN26+AN27</f>
        <v>96789</v>
      </c>
      <c r="AO24" s="183">
        <f>AO26+AO27</f>
        <v>96789</v>
      </c>
      <c r="AP24" s="89"/>
      <c r="AQ24" s="89"/>
    </row>
    <row r="25" spans="2:43" s="31" customFormat="1" ht="27.6" customHeight="1" x14ac:dyDescent="0.25">
      <c r="B25" s="32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239"/>
      <c r="AA25" s="289" t="s">
        <v>1</v>
      </c>
      <c r="AB25" s="311"/>
      <c r="AC25" s="311"/>
      <c r="AD25" s="312"/>
      <c r="AE25" s="116"/>
      <c r="AF25" s="114"/>
      <c r="AG25" s="33"/>
      <c r="AH25" s="33"/>
      <c r="AI25" s="33"/>
      <c r="AJ25" s="117"/>
      <c r="AK25" s="118"/>
      <c r="AL25" s="43"/>
      <c r="AM25" s="183"/>
      <c r="AN25" s="183"/>
      <c r="AO25" s="162"/>
      <c r="AP25" s="89"/>
      <c r="AQ25" s="89"/>
    </row>
    <row r="26" spans="2:43" s="31" customFormat="1" ht="27.6" customHeight="1" x14ac:dyDescent="0.25">
      <c r="B26" s="32"/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239"/>
      <c r="AA26" s="289" t="s">
        <v>33</v>
      </c>
      <c r="AB26" s="302"/>
      <c r="AC26" s="302"/>
      <c r="AD26" s="303"/>
      <c r="AE26" s="116"/>
      <c r="AF26" s="114"/>
      <c r="AG26" s="33"/>
      <c r="AH26" s="33"/>
      <c r="AI26" s="33"/>
      <c r="AJ26" s="117"/>
      <c r="AK26" s="118"/>
      <c r="AL26" s="43"/>
      <c r="AM26" s="183">
        <f>95703+723+677</f>
        <v>97103</v>
      </c>
      <c r="AN26" s="183">
        <v>95703</v>
      </c>
      <c r="AO26" s="162">
        <v>95703</v>
      </c>
      <c r="AP26" s="89"/>
      <c r="AQ26" s="89"/>
    </row>
    <row r="27" spans="2:43" s="31" customFormat="1" ht="27.6" customHeight="1" x14ac:dyDescent="0.25">
      <c r="B27" s="32"/>
      <c r="C27" s="195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241"/>
      <c r="AA27" s="287" t="s">
        <v>34</v>
      </c>
      <c r="AB27" s="304"/>
      <c r="AC27" s="304"/>
      <c r="AD27" s="305"/>
      <c r="AE27" s="116"/>
      <c r="AF27" s="114"/>
      <c r="AG27" s="33"/>
      <c r="AH27" s="33"/>
      <c r="AI27" s="33"/>
      <c r="AJ27" s="117"/>
      <c r="AK27" s="118"/>
      <c r="AL27" s="43"/>
      <c r="AM27" s="183">
        <v>1086</v>
      </c>
      <c r="AN27" s="183">
        <v>1086</v>
      </c>
      <c r="AO27" s="162">
        <v>1086</v>
      </c>
      <c r="AP27" s="89"/>
      <c r="AQ27" s="89"/>
    </row>
    <row r="28" spans="2:43" s="31" customFormat="1" ht="27" customHeight="1" x14ac:dyDescent="0.25">
      <c r="B28" s="32"/>
      <c r="C28" s="159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287" t="s">
        <v>13</v>
      </c>
      <c r="AA28" s="287"/>
      <c r="AB28" s="287"/>
      <c r="AC28" s="287"/>
      <c r="AD28" s="288"/>
      <c r="AE28" s="116"/>
      <c r="AF28" s="109">
        <v>11855</v>
      </c>
      <c r="AG28" s="33"/>
      <c r="AH28" s="33"/>
      <c r="AI28" s="33"/>
      <c r="AJ28" s="117">
        <v>293</v>
      </c>
      <c r="AK28" s="118">
        <v>11014</v>
      </c>
      <c r="AL28" s="43"/>
      <c r="AM28" s="137">
        <f>AM30+AM31+AM32</f>
        <v>26607</v>
      </c>
      <c r="AN28" s="137">
        <f t="shared" ref="AN28" si="7">AN30+AN31+AN32</f>
        <v>26607</v>
      </c>
      <c r="AO28" s="137">
        <f>AO30+AO31+AO32</f>
        <v>26607</v>
      </c>
      <c r="AP28" s="89"/>
      <c r="AQ28" s="89"/>
    </row>
    <row r="29" spans="2:43" s="31" customFormat="1" ht="27" customHeight="1" x14ac:dyDescent="0.25">
      <c r="B29" s="32"/>
      <c r="C29" s="158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239"/>
      <c r="AA29" s="315" t="s">
        <v>0</v>
      </c>
      <c r="AB29" s="315"/>
      <c r="AC29" s="315"/>
      <c r="AD29" s="316"/>
      <c r="AE29" s="96"/>
      <c r="AF29" s="199"/>
      <c r="AG29" s="200"/>
      <c r="AH29" s="200"/>
      <c r="AI29" s="200"/>
      <c r="AJ29" s="201"/>
      <c r="AK29" s="202"/>
      <c r="AL29" s="203"/>
      <c r="AM29" s="204"/>
      <c r="AN29" s="204"/>
      <c r="AO29" s="164"/>
      <c r="AP29" s="89"/>
      <c r="AQ29" s="89"/>
    </row>
    <row r="30" spans="2:43" s="31" customFormat="1" ht="27" customHeight="1" x14ac:dyDescent="0.25">
      <c r="B30" s="32"/>
      <c r="C30" s="159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241"/>
      <c r="AA30" s="287" t="s">
        <v>31</v>
      </c>
      <c r="AB30" s="304"/>
      <c r="AC30" s="304"/>
      <c r="AD30" s="305"/>
      <c r="AE30" s="213"/>
      <c r="AF30" s="214"/>
      <c r="AG30" s="215"/>
      <c r="AH30" s="215"/>
      <c r="AI30" s="215"/>
      <c r="AJ30" s="216"/>
      <c r="AK30" s="217"/>
      <c r="AL30" s="215"/>
      <c r="AM30" s="183">
        <v>4389</v>
      </c>
      <c r="AN30" s="183">
        <v>4389</v>
      </c>
      <c r="AO30" s="162">
        <v>4389</v>
      </c>
      <c r="AP30" s="89"/>
      <c r="AQ30" s="89"/>
    </row>
    <row r="31" spans="2:43" s="31" customFormat="1" ht="27" customHeight="1" x14ac:dyDescent="0.25">
      <c r="B31" s="32"/>
      <c r="C31" s="120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242"/>
      <c r="AA31" s="306" t="s">
        <v>33</v>
      </c>
      <c r="AB31" s="313"/>
      <c r="AC31" s="313"/>
      <c r="AD31" s="314"/>
      <c r="AE31" s="205"/>
      <c r="AF31" s="206"/>
      <c r="AG31" s="207"/>
      <c r="AH31" s="207"/>
      <c r="AI31" s="207"/>
      <c r="AJ31" s="208"/>
      <c r="AK31" s="209"/>
      <c r="AL31" s="210"/>
      <c r="AM31" s="211">
        <v>22036</v>
      </c>
      <c r="AN31" s="211">
        <v>22036</v>
      </c>
      <c r="AO31" s="212">
        <v>22036</v>
      </c>
      <c r="AP31" s="89"/>
      <c r="AQ31" s="89"/>
    </row>
    <row r="32" spans="2:43" s="31" customFormat="1" ht="27" customHeight="1" thickBot="1" x14ac:dyDescent="0.3">
      <c r="B32" s="32"/>
      <c r="C32" s="219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44"/>
      <c r="AA32" s="369" t="s">
        <v>34</v>
      </c>
      <c r="AB32" s="370"/>
      <c r="AC32" s="370"/>
      <c r="AD32" s="371"/>
      <c r="AE32" s="123"/>
      <c r="AF32" s="114"/>
      <c r="AG32" s="124"/>
      <c r="AH32" s="124"/>
      <c r="AI32" s="124"/>
      <c r="AJ32" s="125"/>
      <c r="AK32" s="126"/>
      <c r="AL32" s="127"/>
      <c r="AM32" s="222">
        <v>182</v>
      </c>
      <c r="AN32" s="222">
        <v>182</v>
      </c>
      <c r="AO32" s="169">
        <v>182</v>
      </c>
      <c r="AP32" s="89"/>
      <c r="AQ32" s="89"/>
    </row>
    <row r="33" spans="1:43" s="31" customFormat="1" ht="45" customHeight="1" thickBot="1" x14ac:dyDescent="0.3">
      <c r="B33" s="32"/>
      <c r="C33" s="308" t="s">
        <v>62</v>
      </c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10"/>
      <c r="AE33" s="131"/>
      <c r="AF33" s="132"/>
      <c r="AG33" s="39"/>
      <c r="AH33" s="39"/>
      <c r="AI33" s="39"/>
      <c r="AJ33" s="133"/>
      <c r="AK33" s="47"/>
      <c r="AL33" s="39"/>
      <c r="AM33" s="155">
        <f>AM35+AM36+AM37</f>
        <v>1908</v>
      </c>
      <c r="AN33" s="155">
        <f t="shared" ref="AN33:AO33" si="8">AN35+AN36+AN37</f>
        <v>1908</v>
      </c>
      <c r="AO33" s="135">
        <f t="shared" si="8"/>
        <v>1908</v>
      </c>
      <c r="AP33" s="89"/>
      <c r="AQ33" s="89"/>
    </row>
    <row r="34" spans="1:43" s="106" customFormat="1" ht="31.15" customHeight="1" x14ac:dyDescent="0.25">
      <c r="B34" s="107"/>
      <c r="C34" s="325" t="s">
        <v>0</v>
      </c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7"/>
      <c r="AF34" s="48"/>
      <c r="AG34" s="41"/>
      <c r="AH34" s="41"/>
      <c r="AI34" s="41"/>
      <c r="AJ34" s="104"/>
      <c r="AK34" s="105"/>
      <c r="AL34" s="41"/>
      <c r="AM34" s="186"/>
      <c r="AN34" s="186"/>
      <c r="AO34" s="170"/>
      <c r="AP34" s="108"/>
      <c r="AQ34" s="108"/>
    </row>
    <row r="35" spans="1:43" s="106" customFormat="1" ht="32.450000000000003" customHeight="1" x14ac:dyDescent="0.25">
      <c r="B35" s="107"/>
      <c r="C35" s="159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287" t="s">
        <v>39</v>
      </c>
      <c r="AA35" s="304"/>
      <c r="AB35" s="304"/>
      <c r="AC35" s="304"/>
      <c r="AD35" s="339"/>
      <c r="AE35" s="123"/>
      <c r="AF35" s="48"/>
      <c r="AG35" s="41"/>
      <c r="AH35" s="41"/>
      <c r="AI35" s="41"/>
      <c r="AJ35" s="104"/>
      <c r="AK35" s="105"/>
      <c r="AL35" s="41"/>
      <c r="AM35" s="137">
        <v>200</v>
      </c>
      <c r="AN35" s="137">
        <v>200</v>
      </c>
      <c r="AO35" s="162">
        <v>200</v>
      </c>
      <c r="AP35" s="108"/>
      <c r="AQ35" s="108"/>
    </row>
    <row r="36" spans="1:43" s="106" customFormat="1" ht="27.6" customHeight="1" x14ac:dyDescent="0.25">
      <c r="B36" s="107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306" t="s">
        <v>40</v>
      </c>
      <c r="AA36" s="313"/>
      <c r="AB36" s="313"/>
      <c r="AC36" s="313"/>
      <c r="AD36" s="340"/>
      <c r="AE36" s="96"/>
      <c r="AF36" s="48"/>
      <c r="AG36" s="41"/>
      <c r="AH36" s="41"/>
      <c r="AI36" s="41"/>
      <c r="AJ36" s="104"/>
      <c r="AK36" s="105"/>
      <c r="AL36" s="41"/>
      <c r="AM36" s="137">
        <v>800</v>
      </c>
      <c r="AN36" s="137">
        <v>800</v>
      </c>
      <c r="AO36" s="162">
        <v>800</v>
      </c>
      <c r="AP36" s="108"/>
      <c r="AQ36" s="108"/>
    </row>
    <row r="37" spans="1:43" s="106" customFormat="1" ht="27.6" customHeight="1" thickBot="1" x14ac:dyDescent="0.3">
      <c r="B37" s="107"/>
      <c r="C37" s="158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289" t="s">
        <v>63</v>
      </c>
      <c r="AA37" s="302"/>
      <c r="AB37" s="302"/>
      <c r="AC37" s="302"/>
      <c r="AD37" s="380"/>
      <c r="AE37" s="141"/>
      <c r="AF37" s="48"/>
      <c r="AG37" s="41"/>
      <c r="AH37" s="41"/>
      <c r="AI37" s="41"/>
      <c r="AJ37" s="104"/>
      <c r="AK37" s="105"/>
      <c r="AL37" s="41"/>
      <c r="AM37" s="185">
        <v>908</v>
      </c>
      <c r="AN37" s="185">
        <v>908</v>
      </c>
      <c r="AO37" s="169">
        <v>908</v>
      </c>
      <c r="AP37" s="108"/>
      <c r="AQ37" s="108"/>
    </row>
    <row r="38" spans="1:43" s="31" customFormat="1" ht="55.15" customHeight="1" thickBot="1" x14ac:dyDescent="0.3">
      <c r="B38" s="32"/>
      <c r="C38" s="274" t="s">
        <v>26</v>
      </c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37"/>
      <c r="AF38" s="132"/>
      <c r="AG38" s="39"/>
      <c r="AH38" s="39"/>
      <c r="AI38" s="39"/>
      <c r="AJ38" s="133"/>
      <c r="AK38" s="47"/>
      <c r="AL38" s="39"/>
      <c r="AM38" s="135">
        <f>3372+142</f>
        <v>3514</v>
      </c>
      <c r="AN38" s="135">
        <v>3372</v>
      </c>
      <c r="AO38" s="166">
        <v>3372</v>
      </c>
      <c r="AP38" s="89"/>
      <c r="AQ38" s="89"/>
    </row>
    <row r="39" spans="1:43" s="23" customFormat="1" ht="30.75" customHeight="1" thickBot="1" x14ac:dyDescent="0.3">
      <c r="B39" s="24"/>
      <c r="C39" s="308" t="s">
        <v>20</v>
      </c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8"/>
      <c r="AE39" s="134"/>
      <c r="AF39" s="29">
        <f>2907+569</f>
        <v>3476</v>
      </c>
      <c r="AG39" s="86"/>
      <c r="AH39" s="86"/>
      <c r="AI39" s="86"/>
      <c r="AJ39" s="100"/>
      <c r="AK39" s="100"/>
      <c r="AL39" s="86"/>
      <c r="AM39" s="136">
        <f>4643.44+12.93</f>
        <v>4656.37</v>
      </c>
      <c r="AN39" s="136">
        <v>5021.3</v>
      </c>
      <c r="AO39" s="166">
        <v>5193.07</v>
      </c>
      <c r="AP39" s="25"/>
      <c r="AQ39" s="25"/>
    </row>
    <row r="40" spans="1:43" s="23" customFormat="1" ht="45" customHeight="1" thickBot="1" x14ac:dyDescent="0.3">
      <c r="A40" s="25"/>
      <c r="B40" s="25"/>
      <c r="C40" s="392" t="s">
        <v>21</v>
      </c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4"/>
      <c r="AE40" s="97"/>
      <c r="AF40" s="99">
        <v>1922</v>
      </c>
      <c r="AG40" s="41"/>
      <c r="AH40" s="41"/>
      <c r="AI40" s="41"/>
      <c r="AJ40" s="49"/>
      <c r="AK40" s="49"/>
      <c r="AL40" s="41"/>
      <c r="AM40" s="151">
        <v>5178</v>
      </c>
      <c r="AN40" s="151">
        <v>5206</v>
      </c>
      <c r="AO40" s="166">
        <v>5236</v>
      </c>
      <c r="AP40" s="25"/>
      <c r="AQ40" s="25"/>
    </row>
    <row r="41" spans="1:43" s="23" customFormat="1" ht="48.75" customHeight="1" thickBot="1" x14ac:dyDescent="0.3">
      <c r="C41" s="274" t="s">
        <v>15</v>
      </c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5"/>
      <c r="AD41" s="396"/>
      <c r="AE41" s="39"/>
      <c r="AF41" s="38">
        <f>74-7</f>
        <v>67</v>
      </c>
      <c r="AG41" s="39"/>
      <c r="AH41" s="39"/>
      <c r="AI41" s="39"/>
      <c r="AJ41" s="50"/>
      <c r="AK41" s="50"/>
      <c r="AL41" s="39"/>
      <c r="AM41" s="135">
        <v>18</v>
      </c>
      <c r="AN41" s="135">
        <v>18</v>
      </c>
      <c r="AO41" s="167">
        <v>18</v>
      </c>
      <c r="AP41" s="25"/>
      <c r="AQ41" s="25"/>
    </row>
    <row r="42" spans="1:43" s="23" customFormat="1" ht="48" customHeight="1" x14ac:dyDescent="0.25">
      <c r="C42" s="331" t="s">
        <v>11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3"/>
      <c r="AE42" s="40"/>
      <c r="AF42" s="174">
        <f>AF44+AF45+AF46</f>
        <v>21692</v>
      </c>
      <c r="AG42" s="175">
        <f t="shared" ref="AG42:AL42" si="9">AG44+AG45+AG46</f>
        <v>0</v>
      </c>
      <c r="AH42" s="174">
        <f t="shared" si="9"/>
        <v>0</v>
      </c>
      <c r="AI42" s="174">
        <f t="shared" si="9"/>
        <v>0</v>
      </c>
      <c r="AJ42" s="174">
        <f t="shared" si="9"/>
        <v>0</v>
      </c>
      <c r="AK42" s="174">
        <f t="shared" si="9"/>
        <v>0</v>
      </c>
      <c r="AL42" s="176">
        <f t="shared" si="9"/>
        <v>0</v>
      </c>
      <c r="AM42" s="155">
        <f t="shared" ref="AM42:AO42" si="10">AM44+AM45+AM46</f>
        <v>14906</v>
      </c>
      <c r="AN42" s="155">
        <f t="shared" si="10"/>
        <v>14906</v>
      </c>
      <c r="AO42" s="155">
        <f t="shared" si="10"/>
        <v>14906</v>
      </c>
      <c r="AP42" s="25"/>
      <c r="AQ42" s="25"/>
    </row>
    <row r="43" spans="1:43" s="31" customFormat="1" ht="25.5" customHeight="1" x14ac:dyDescent="0.25">
      <c r="C43" s="390" t="s">
        <v>1</v>
      </c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3"/>
      <c r="AF43" s="109"/>
      <c r="AG43" s="33"/>
      <c r="AH43" s="33"/>
      <c r="AI43" s="33"/>
      <c r="AJ43" s="33"/>
      <c r="AK43" s="33"/>
      <c r="AL43" s="43"/>
      <c r="AM43" s="187"/>
      <c r="AN43" s="187"/>
      <c r="AO43" s="162"/>
      <c r="AP43" s="89"/>
      <c r="AQ43" s="89"/>
    </row>
    <row r="44" spans="1:43" s="31" customFormat="1" ht="42" customHeight="1" x14ac:dyDescent="0.25">
      <c r="C44" s="196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291" t="s">
        <v>2</v>
      </c>
      <c r="AA44" s="291"/>
      <c r="AB44" s="291"/>
      <c r="AC44" s="291"/>
      <c r="AD44" s="292"/>
      <c r="AE44" s="42"/>
      <c r="AF44" s="114">
        <f>20917-194</f>
        <v>20723</v>
      </c>
      <c r="AG44" s="33"/>
      <c r="AH44" s="33"/>
      <c r="AI44" s="33"/>
      <c r="AJ44" s="33"/>
      <c r="AK44" s="33"/>
      <c r="AL44" s="43"/>
      <c r="AM44" s="183">
        <v>13941</v>
      </c>
      <c r="AN44" s="183">
        <v>13941</v>
      </c>
      <c r="AO44" s="162">
        <v>13941</v>
      </c>
      <c r="AP44" s="89"/>
      <c r="AQ44" s="89"/>
    </row>
    <row r="45" spans="1:43" s="31" customFormat="1" ht="46.5" customHeight="1" x14ac:dyDescent="0.25">
      <c r="C45" s="196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291" t="s">
        <v>16</v>
      </c>
      <c r="AA45" s="291"/>
      <c r="AB45" s="291"/>
      <c r="AC45" s="291"/>
      <c r="AD45" s="292"/>
      <c r="AE45" s="42"/>
      <c r="AF45" s="114">
        <f>778-16</f>
        <v>762</v>
      </c>
      <c r="AG45" s="33"/>
      <c r="AH45" s="33"/>
      <c r="AI45" s="33"/>
      <c r="AJ45" s="33"/>
      <c r="AK45" s="33"/>
      <c r="AL45" s="43"/>
      <c r="AM45" s="184">
        <v>826</v>
      </c>
      <c r="AN45" s="184">
        <v>826</v>
      </c>
      <c r="AO45" s="162">
        <v>826</v>
      </c>
      <c r="AP45" s="89"/>
      <c r="AQ45" s="89"/>
    </row>
    <row r="46" spans="1:43" s="31" customFormat="1" ht="47.45" customHeight="1" thickBot="1" x14ac:dyDescent="0.3">
      <c r="C46" s="197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293" t="s">
        <v>17</v>
      </c>
      <c r="AA46" s="293"/>
      <c r="AB46" s="293"/>
      <c r="AC46" s="293"/>
      <c r="AD46" s="294"/>
      <c r="AE46" s="42"/>
      <c r="AF46" s="114">
        <f>209-2</f>
        <v>207</v>
      </c>
      <c r="AG46" s="33"/>
      <c r="AH46" s="33"/>
      <c r="AI46" s="33"/>
      <c r="AJ46" s="33"/>
      <c r="AK46" s="33"/>
      <c r="AL46" s="43"/>
      <c r="AM46" s="193">
        <v>139</v>
      </c>
      <c r="AN46" s="193">
        <v>139</v>
      </c>
      <c r="AO46" s="169">
        <v>139</v>
      </c>
      <c r="AP46" s="89"/>
      <c r="AQ46" s="89"/>
    </row>
    <row r="47" spans="1:43" ht="45.75" customHeight="1" thickBot="1" x14ac:dyDescent="0.55000000000000004">
      <c r="C47" s="308" t="s">
        <v>23</v>
      </c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8"/>
      <c r="AE47" s="177"/>
      <c r="AF47" s="29">
        <v>554</v>
      </c>
      <c r="AG47" s="178"/>
      <c r="AH47" s="178"/>
      <c r="AI47" s="178"/>
      <c r="AJ47" s="178"/>
      <c r="AK47" s="178"/>
      <c r="AL47" s="178"/>
      <c r="AM47" s="136">
        <v>919</v>
      </c>
      <c r="AN47" s="136">
        <v>919</v>
      </c>
      <c r="AO47" s="179">
        <v>919</v>
      </c>
      <c r="AP47" s="1"/>
      <c r="AQ47" s="1"/>
    </row>
    <row r="48" spans="1:43" ht="31.5" customHeight="1" thickBot="1" x14ac:dyDescent="0.55000000000000004">
      <c r="C48" s="271" t="s">
        <v>12</v>
      </c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3"/>
      <c r="AE48" s="51"/>
      <c r="AF48" s="44">
        <v>540</v>
      </c>
      <c r="AG48" s="52"/>
      <c r="AH48" s="52"/>
      <c r="AI48" s="52"/>
      <c r="AJ48" s="52"/>
      <c r="AK48" s="52"/>
      <c r="AL48" s="52"/>
      <c r="AM48" s="135">
        <v>1612</v>
      </c>
      <c r="AN48" s="135">
        <v>1614</v>
      </c>
      <c r="AO48" s="166">
        <v>1616</v>
      </c>
      <c r="AP48" s="1"/>
      <c r="AQ48" s="1"/>
    </row>
    <row r="49" spans="3:43" ht="50.45" customHeight="1" thickBot="1" x14ac:dyDescent="0.55000000000000004">
      <c r="C49" s="271" t="s">
        <v>24</v>
      </c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3"/>
      <c r="AE49" s="51"/>
      <c r="AF49" s="44"/>
      <c r="AG49" s="52"/>
      <c r="AH49" s="52"/>
      <c r="AI49" s="52"/>
      <c r="AJ49" s="52"/>
      <c r="AK49" s="52"/>
      <c r="AL49" s="52"/>
      <c r="AM49" s="157">
        <v>0.63200000000000001</v>
      </c>
      <c r="AN49" s="151">
        <v>922.04</v>
      </c>
      <c r="AO49" s="171">
        <v>20.175999999999998</v>
      </c>
      <c r="AP49" s="1"/>
      <c r="AQ49" s="1"/>
    </row>
    <row r="50" spans="3:43" ht="43.5" customHeight="1" thickBot="1" x14ac:dyDescent="0.55000000000000004">
      <c r="C50" s="271" t="s">
        <v>38</v>
      </c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3"/>
      <c r="AE50" s="51"/>
      <c r="AF50" s="44"/>
      <c r="AG50" s="52"/>
      <c r="AH50" s="52"/>
      <c r="AI50" s="52"/>
      <c r="AJ50" s="52"/>
      <c r="AK50" s="52"/>
      <c r="AL50" s="52"/>
      <c r="AM50" s="135">
        <v>1643</v>
      </c>
      <c r="AN50" s="135">
        <v>1643</v>
      </c>
      <c r="AO50" s="166">
        <v>1643</v>
      </c>
      <c r="AP50" s="1"/>
      <c r="AQ50" s="1"/>
    </row>
    <row r="51" spans="3:43" ht="46.5" customHeight="1" thickBot="1" x14ac:dyDescent="0.55000000000000004">
      <c r="C51" s="271" t="s">
        <v>25</v>
      </c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3"/>
      <c r="AE51" s="51"/>
      <c r="AF51" s="44"/>
      <c r="AG51" s="52"/>
      <c r="AH51" s="52"/>
      <c r="AI51" s="52"/>
      <c r="AJ51" s="52"/>
      <c r="AK51" s="52"/>
      <c r="AL51" s="52"/>
      <c r="AM51" s="135">
        <v>377</v>
      </c>
      <c r="AN51" s="135">
        <v>377</v>
      </c>
      <c r="AO51" s="166">
        <v>377</v>
      </c>
      <c r="AP51" s="1"/>
      <c r="AQ51" s="1"/>
    </row>
    <row r="52" spans="3:43" ht="52.5" customHeight="1" thickBot="1" x14ac:dyDescent="0.3">
      <c r="C52" s="328" t="s">
        <v>66</v>
      </c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30"/>
      <c r="AE52" s="82"/>
      <c r="AF52" s="80" t="e">
        <f>#REF!+#REF!+#REF!+#REF!</f>
        <v>#REF!</v>
      </c>
      <c r="AG52" s="80" t="e">
        <f>#REF!+#REF!+#REF!+#REF!</f>
        <v>#REF!</v>
      </c>
      <c r="AH52" s="80" t="e">
        <f>#REF!+#REF!+#REF!+#REF!</f>
        <v>#REF!</v>
      </c>
      <c r="AI52" s="80" t="e">
        <f>#REF!+#REF!+#REF!+#REF!</f>
        <v>#REF!</v>
      </c>
      <c r="AJ52" s="80" t="e">
        <f>#REF!+#REF!+#REF!+#REF!</f>
        <v>#REF!</v>
      </c>
      <c r="AK52" s="80" t="e">
        <f>#REF!+#REF!+#REF!+#REF!</f>
        <v>#REF!</v>
      </c>
      <c r="AL52" s="81" t="e">
        <f>#REF!+#REF!+#REF!+#REF!</f>
        <v>#REF!</v>
      </c>
      <c r="AM52" s="191">
        <f>AM53+AM54+AM55+AM56+AM57+AM58+AM59+AM60+AM62+AM63+AM64+AM65+AM61+AM66+AM67+AM68</f>
        <v>1907308.7</v>
      </c>
      <c r="AN52" s="191">
        <f t="shared" ref="AN52:AO52" si="11">AN53+AN54+AN55+AN56+AN57+AN58+AN59+AN60+AN62+AN63+AN64+AN65+AN61+AN66+AN67+AN68</f>
        <v>627065.07000000007</v>
      </c>
      <c r="AO52" s="191">
        <f t="shared" si="11"/>
        <v>452040.30000000005</v>
      </c>
      <c r="AP52" s="1"/>
      <c r="AQ52" s="1"/>
    </row>
    <row r="53" spans="3:43" ht="33.6" customHeight="1" thickBot="1" x14ac:dyDescent="0.25">
      <c r="C53" s="320" t="s">
        <v>29</v>
      </c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2"/>
      <c r="AE53" s="56"/>
      <c r="AF53" s="55"/>
      <c r="AG53" s="57"/>
      <c r="AH53" s="57"/>
      <c r="AI53" s="57"/>
      <c r="AJ53" s="57"/>
      <c r="AK53" s="57"/>
      <c r="AL53" s="57"/>
      <c r="AM53" s="130">
        <v>4061</v>
      </c>
      <c r="AN53" s="130">
        <v>4229</v>
      </c>
      <c r="AO53" s="166">
        <v>4262</v>
      </c>
      <c r="AP53" s="1"/>
      <c r="AQ53" s="1"/>
    </row>
    <row r="54" spans="3:43" ht="31.5" customHeight="1" thickBot="1" x14ac:dyDescent="0.25">
      <c r="C54" s="320" t="s">
        <v>10</v>
      </c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58"/>
      <c r="AF54" s="59"/>
      <c r="AG54" s="59"/>
      <c r="AH54" s="59"/>
      <c r="AI54" s="59"/>
      <c r="AJ54" s="59"/>
      <c r="AK54" s="59"/>
      <c r="AL54" s="59"/>
      <c r="AM54" s="130">
        <v>8688</v>
      </c>
      <c r="AN54" s="130">
        <v>16426.2</v>
      </c>
      <c r="AO54" s="166">
        <v>16695</v>
      </c>
      <c r="AP54" s="1"/>
      <c r="AQ54" s="1"/>
    </row>
    <row r="55" spans="3:43" s="53" customFormat="1" ht="30.75" customHeight="1" thickBot="1" x14ac:dyDescent="0.25">
      <c r="C55" s="320" t="s">
        <v>28</v>
      </c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2"/>
      <c r="AE55" s="58"/>
      <c r="AF55" s="59"/>
      <c r="AG55" s="59"/>
      <c r="AH55" s="59"/>
      <c r="AI55" s="59"/>
      <c r="AJ55" s="59"/>
      <c r="AK55" s="59"/>
      <c r="AL55" s="59"/>
      <c r="AM55" s="130">
        <f>35958.4+6021.49</f>
        <v>41979.89</v>
      </c>
      <c r="AN55" s="130">
        <f>35592.7+10713.24</f>
        <v>46305.939999999995</v>
      </c>
      <c r="AO55" s="167">
        <v>34817.9</v>
      </c>
      <c r="AP55" s="90"/>
      <c r="AQ55" s="90"/>
    </row>
    <row r="56" spans="3:43" s="53" customFormat="1" ht="46.9" customHeight="1" thickBot="1" x14ac:dyDescent="0.25">
      <c r="C56" s="351" t="s">
        <v>27</v>
      </c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3"/>
      <c r="AE56" s="60"/>
      <c r="AF56" s="87"/>
      <c r="AG56" s="60"/>
      <c r="AH56" s="60"/>
      <c r="AI56" s="60"/>
      <c r="AJ56" s="60"/>
      <c r="AK56" s="60"/>
      <c r="AL56" s="60"/>
      <c r="AM56" s="140">
        <f>307.62</f>
        <v>307.62</v>
      </c>
      <c r="AN56" s="139">
        <v>314.16000000000003</v>
      </c>
      <c r="AO56" s="166">
        <v>310.61</v>
      </c>
      <c r="AP56" s="90"/>
      <c r="AQ56" s="90"/>
    </row>
    <row r="57" spans="3:43" ht="31.5" customHeight="1" thickBot="1" x14ac:dyDescent="0.25">
      <c r="C57" s="354" t="s">
        <v>30</v>
      </c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6"/>
      <c r="AE57" s="58"/>
      <c r="AF57" s="62"/>
      <c r="AG57" s="58"/>
      <c r="AH57" s="58"/>
      <c r="AI57" s="58"/>
      <c r="AJ57" s="58"/>
      <c r="AK57" s="58"/>
      <c r="AL57" s="58"/>
      <c r="AM57" s="130">
        <v>193273.60000000001</v>
      </c>
      <c r="AN57" s="139">
        <v>0</v>
      </c>
      <c r="AO57" s="166">
        <v>0</v>
      </c>
      <c r="AP57" s="1"/>
      <c r="AQ57" s="1"/>
    </row>
    <row r="58" spans="3:43" ht="45.75" customHeight="1" thickBot="1" x14ac:dyDescent="0.25">
      <c r="C58" s="317" t="s">
        <v>36</v>
      </c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9"/>
      <c r="AE58" s="56"/>
      <c r="AF58" s="61"/>
      <c r="AG58" s="56"/>
      <c r="AH58" s="56"/>
      <c r="AI58" s="56"/>
      <c r="AJ58" s="56"/>
      <c r="AK58" s="56"/>
      <c r="AL58" s="56"/>
      <c r="AM58" s="138">
        <f>92572.44+24071.24</f>
        <v>116643.68000000001</v>
      </c>
      <c r="AN58" s="140">
        <v>0</v>
      </c>
      <c r="AO58" s="166">
        <v>0</v>
      </c>
      <c r="AP58" s="1"/>
      <c r="AQ58" s="1"/>
    </row>
    <row r="59" spans="3:43" ht="42.75" customHeight="1" thickBot="1" x14ac:dyDescent="0.25">
      <c r="C59" s="399" t="s">
        <v>14</v>
      </c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3"/>
      <c r="AE59" s="56"/>
      <c r="AF59" s="61"/>
      <c r="AG59" s="56"/>
      <c r="AH59" s="56"/>
      <c r="AI59" s="56"/>
      <c r="AJ59" s="56"/>
      <c r="AK59" s="56"/>
      <c r="AL59" s="56"/>
      <c r="AM59" s="139">
        <v>0</v>
      </c>
      <c r="AN59" s="130">
        <v>13931.87</v>
      </c>
      <c r="AO59" s="166">
        <v>199026.82</v>
      </c>
      <c r="AP59" s="1"/>
      <c r="AQ59" s="1"/>
    </row>
    <row r="60" spans="3:43" s="54" customFormat="1" ht="30.75" customHeight="1" thickBot="1" x14ac:dyDescent="0.25">
      <c r="C60" s="274" t="s">
        <v>50</v>
      </c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58"/>
      <c r="AF60" s="62"/>
      <c r="AG60" s="58"/>
      <c r="AH60" s="58"/>
      <c r="AI60" s="58"/>
      <c r="AJ60" s="58"/>
      <c r="AK60" s="58"/>
      <c r="AL60" s="58"/>
      <c r="AM60" s="130">
        <f>85487.37+7817.32-69985.6</f>
        <v>23319.089999999997</v>
      </c>
      <c r="AN60" s="130">
        <v>69985.600000000006</v>
      </c>
      <c r="AO60" s="166">
        <v>0</v>
      </c>
      <c r="AP60" s="91"/>
      <c r="AQ60" s="91"/>
    </row>
    <row r="61" spans="3:43" s="54" customFormat="1" ht="33" customHeight="1" thickBot="1" x14ac:dyDescent="0.25">
      <c r="C61" s="274" t="s">
        <v>52</v>
      </c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58"/>
      <c r="AF61" s="62"/>
      <c r="AG61" s="58"/>
      <c r="AH61" s="58"/>
      <c r="AI61" s="58"/>
      <c r="AJ61" s="58"/>
      <c r="AK61" s="58"/>
      <c r="AL61" s="58"/>
      <c r="AM61" s="130">
        <f>509.98</f>
        <v>509.98</v>
      </c>
      <c r="AN61" s="130">
        <f>140779.09+101485.28</f>
        <v>242264.37</v>
      </c>
      <c r="AO61" s="223">
        <v>196927.97</v>
      </c>
      <c r="AP61" s="91"/>
      <c r="AQ61" s="91"/>
    </row>
    <row r="62" spans="3:43" s="54" customFormat="1" ht="33.75" customHeight="1" thickBot="1" x14ac:dyDescent="0.25">
      <c r="C62" s="245" t="s">
        <v>57</v>
      </c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58"/>
      <c r="AF62" s="62"/>
      <c r="AG62" s="58"/>
      <c r="AH62" s="58"/>
      <c r="AI62" s="58"/>
      <c r="AJ62" s="58"/>
      <c r="AK62" s="58"/>
      <c r="AL62" s="58"/>
      <c r="AM62" s="130">
        <v>816710.39</v>
      </c>
      <c r="AN62" s="139">
        <v>0</v>
      </c>
      <c r="AO62" s="166">
        <v>0</v>
      </c>
      <c r="AP62" s="91"/>
      <c r="AQ62" s="91"/>
    </row>
    <row r="63" spans="3:43" s="54" customFormat="1" ht="33" customHeight="1" thickBot="1" x14ac:dyDescent="0.25">
      <c r="C63" s="245" t="s">
        <v>48</v>
      </c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66"/>
      <c r="AF63" s="67"/>
      <c r="AG63" s="66"/>
      <c r="AH63" s="66"/>
      <c r="AI63" s="66"/>
      <c r="AJ63" s="66"/>
      <c r="AK63" s="66"/>
      <c r="AL63" s="66"/>
      <c r="AM63" s="130">
        <v>249712.37</v>
      </c>
      <c r="AN63" s="130">
        <v>180647.82</v>
      </c>
      <c r="AO63" s="166">
        <v>0</v>
      </c>
      <c r="AP63" s="91"/>
      <c r="AQ63" s="91"/>
    </row>
    <row r="64" spans="3:43" s="54" customFormat="1" ht="30" customHeight="1" thickBot="1" x14ac:dyDescent="0.25">
      <c r="C64" s="245" t="s">
        <v>49</v>
      </c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66"/>
      <c r="AF64" s="67"/>
      <c r="AG64" s="66"/>
      <c r="AH64" s="66"/>
      <c r="AI64" s="66"/>
      <c r="AJ64" s="66"/>
      <c r="AK64" s="66"/>
      <c r="AL64" s="66"/>
      <c r="AM64" s="130">
        <f>396736.71+44.46+215.4+5089.08+7785.15+32836.25-32836.25+32836.25</f>
        <v>442707.0500000001</v>
      </c>
      <c r="AN64" s="139">
        <f>8848.24+42864.28</f>
        <v>51712.52</v>
      </c>
      <c r="AO64" s="166">
        <v>0</v>
      </c>
      <c r="AP64" s="91"/>
      <c r="AQ64" s="91"/>
    </row>
    <row r="65" spans="3:43" s="54" customFormat="1" ht="30" customHeight="1" thickBot="1" x14ac:dyDescent="0.25">
      <c r="C65" s="245" t="s">
        <v>35</v>
      </c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66"/>
      <c r="AF65" s="67"/>
      <c r="AG65" s="66"/>
      <c r="AH65" s="66"/>
      <c r="AI65" s="66"/>
      <c r="AJ65" s="66"/>
      <c r="AK65" s="66"/>
      <c r="AL65" s="66"/>
      <c r="AM65" s="130">
        <v>485.13</v>
      </c>
      <c r="AN65" s="139">
        <f>1247.59</f>
        <v>1247.5899999999999</v>
      </c>
      <c r="AO65" s="166">
        <v>0</v>
      </c>
      <c r="AP65" s="91"/>
      <c r="AQ65" s="91"/>
    </row>
    <row r="66" spans="3:43" s="54" customFormat="1" ht="40.9" customHeight="1" thickBot="1" x14ac:dyDescent="0.25">
      <c r="C66" s="245" t="s">
        <v>55</v>
      </c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66"/>
      <c r="AF66" s="67"/>
      <c r="AG66" s="66"/>
      <c r="AH66" s="66"/>
      <c r="AI66" s="66"/>
      <c r="AJ66" s="66"/>
      <c r="AK66" s="66"/>
      <c r="AL66" s="66"/>
      <c r="AM66" s="130">
        <v>4940</v>
      </c>
      <c r="AN66" s="139">
        <v>0</v>
      </c>
      <c r="AO66" s="166">
        <v>0</v>
      </c>
      <c r="AP66" s="91"/>
      <c r="AQ66" s="91"/>
    </row>
    <row r="67" spans="3:43" s="54" customFormat="1" ht="33" customHeight="1" thickBot="1" x14ac:dyDescent="0.25">
      <c r="C67" s="245" t="s">
        <v>56</v>
      </c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66"/>
      <c r="AF67" s="67"/>
      <c r="AG67" s="66"/>
      <c r="AH67" s="66"/>
      <c r="AI67" s="66"/>
      <c r="AJ67" s="66"/>
      <c r="AK67" s="66"/>
      <c r="AL67" s="66"/>
      <c r="AM67" s="130">
        <v>1970.9</v>
      </c>
      <c r="AN67" s="139">
        <v>0</v>
      </c>
      <c r="AO67" s="166">
        <v>0</v>
      </c>
      <c r="AP67" s="91"/>
      <c r="AQ67" s="91"/>
    </row>
    <row r="68" spans="3:43" s="54" customFormat="1" ht="33" customHeight="1" thickBot="1" x14ac:dyDescent="0.25">
      <c r="C68" s="245" t="s">
        <v>72</v>
      </c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66"/>
      <c r="AF68" s="67"/>
      <c r="AG68" s="66"/>
      <c r="AH68" s="66"/>
      <c r="AI68" s="66"/>
      <c r="AJ68" s="66"/>
      <c r="AK68" s="66"/>
      <c r="AL68" s="66"/>
      <c r="AM68" s="130">
        <v>2000</v>
      </c>
      <c r="AN68" s="139">
        <v>0</v>
      </c>
      <c r="AO68" s="166">
        <v>0</v>
      </c>
      <c r="AP68" s="91"/>
      <c r="AQ68" s="91"/>
    </row>
    <row r="69" spans="3:43" ht="52.9" customHeight="1" thickBot="1" x14ac:dyDescent="0.25">
      <c r="C69" s="360" t="s">
        <v>67</v>
      </c>
      <c r="D69" s="361"/>
      <c r="E69" s="361"/>
      <c r="F69" s="361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61"/>
      <c r="AD69" s="362"/>
      <c r="AE69" s="235"/>
      <c r="AF69" s="236"/>
      <c r="AG69" s="235"/>
      <c r="AH69" s="235"/>
      <c r="AI69" s="235"/>
      <c r="AJ69" s="235"/>
      <c r="AK69" s="235"/>
      <c r="AL69" s="235"/>
      <c r="AM69" s="191">
        <f>AM70+AM71+AM77+AM78+AM79+AM80+AM81+AM82+AM83+AM84+AM85+AM86+AM87</f>
        <v>118840.43662999998</v>
      </c>
      <c r="AN69" s="191">
        <f t="shared" ref="AN69:AO69" si="12">AN70+AN71+AN77+AN78+AN79+AN80+AN81+AN82+AN83+AN84+AN85+AN86+AN87</f>
        <v>91733.95</v>
      </c>
      <c r="AO69" s="191">
        <f t="shared" si="12"/>
        <v>91419.48</v>
      </c>
      <c r="AP69" s="1"/>
      <c r="AQ69" s="1"/>
    </row>
    <row r="70" spans="3:43" ht="45.75" customHeight="1" thickBot="1" x14ac:dyDescent="0.25">
      <c r="C70" s="379" t="s">
        <v>41</v>
      </c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56"/>
      <c r="AF70" s="61"/>
      <c r="AG70" s="56"/>
      <c r="AH70" s="56"/>
      <c r="AI70" s="56"/>
      <c r="AJ70" s="56"/>
      <c r="AK70" s="56"/>
      <c r="AL70" s="56"/>
      <c r="AM70" s="138">
        <f>404.06+1036.39</f>
        <v>1440.45</v>
      </c>
      <c r="AN70" s="140">
        <v>345.47</v>
      </c>
      <c r="AO70" s="224">
        <v>0</v>
      </c>
      <c r="AP70" s="1"/>
      <c r="AQ70" s="1"/>
    </row>
    <row r="71" spans="3:43" ht="50.25" customHeight="1" thickBot="1" x14ac:dyDescent="0.25">
      <c r="C71" s="366" t="s">
        <v>75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56"/>
      <c r="AF71" s="61"/>
      <c r="AG71" s="56"/>
      <c r="AH71" s="56"/>
      <c r="AI71" s="56"/>
      <c r="AJ71" s="56"/>
      <c r="AK71" s="56"/>
      <c r="AL71" s="56"/>
      <c r="AM71" s="129">
        <f>AM73+AM74+AM75+AM76</f>
        <v>32185</v>
      </c>
      <c r="AN71" s="129">
        <f t="shared" ref="AN71:AO71" si="13">AN73+AN74+AN75+AN76</f>
        <v>51247</v>
      </c>
      <c r="AO71" s="130">
        <f t="shared" si="13"/>
        <v>51247</v>
      </c>
      <c r="AP71" s="1"/>
      <c r="AQ71" s="1"/>
    </row>
    <row r="72" spans="3:43" ht="34.5" customHeight="1" x14ac:dyDescent="0.2">
      <c r="C72" s="381" t="s">
        <v>0</v>
      </c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144"/>
      <c r="AF72" s="145"/>
      <c r="AG72" s="144"/>
      <c r="AH72" s="144"/>
      <c r="AI72" s="144"/>
      <c r="AJ72" s="144"/>
      <c r="AK72" s="144"/>
      <c r="AL72" s="180"/>
      <c r="AM72" s="188"/>
      <c r="AN72" s="231"/>
      <c r="AO72" s="170"/>
      <c r="AP72" s="1"/>
      <c r="AQ72" s="1"/>
    </row>
    <row r="73" spans="3:43" ht="24.75" customHeight="1" x14ac:dyDescent="0.2">
      <c r="C73" s="383" t="s">
        <v>42</v>
      </c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142"/>
      <c r="AF73" s="143"/>
      <c r="AG73" s="142"/>
      <c r="AH73" s="142"/>
      <c r="AI73" s="142"/>
      <c r="AJ73" s="142"/>
      <c r="AK73" s="142"/>
      <c r="AL73" s="181"/>
      <c r="AM73" s="189">
        <f>19530-7812</f>
        <v>11718</v>
      </c>
      <c r="AN73" s="232">
        <v>19530</v>
      </c>
      <c r="AO73" s="162">
        <v>19530</v>
      </c>
      <c r="AP73" s="1"/>
      <c r="AQ73" s="1"/>
    </row>
    <row r="74" spans="3:43" ht="24.75" customHeight="1" x14ac:dyDescent="0.2">
      <c r="C74" s="383" t="s">
        <v>43</v>
      </c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142"/>
      <c r="AF74" s="143"/>
      <c r="AG74" s="142"/>
      <c r="AH74" s="142"/>
      <c r="AI74" s="142"/>
      <c r="AJ74" s="142"/>
      <c r="AK74" s="142"/>
      <c r="AL74" s="181"/>
      <c r="AM74" s="189">
        <f>4453-1693</f>
        <v>2760</v>
      </c>
      <c r="AN74" s="232">
        <v>4453</v>
      </c>
      <c r="AO74" s="162">
        <v>4453</v>
      </c>
      <c r="AP74" s="1"/>
      <c r="AQ74" s="1"/>
    </row>
    <row r="75" spans="3:43" ht="27" customHeight="1" x14ac:dyDescent="0.2">
      <c r="C75" s="385" t="s">
        <v>44</v>
      </c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225"/>
      <c r="AF75" s="226"/>
      <c r="AG75" s="225"/>
      <c r="AH75" s="225"/>
      <c r="AI75" s="225"/>
      <c r="AJ75" s="225"/>
      <c r="AK75" s="225"/>
      <c r="AL75" s="227"/>
      <c r="AM75" s="185">
        <f>27264-9765</f>
        <v>17499</v>
      </c>
      <c r="AN75" s="233">
        <v>27264</v>
      </c>
      <c r="AO75" s="164">
        <v>27264</v>
      </c>
      <c r="AP75" s="1"/>
      <c r="AQ75" s="1"/>
    </row>
    <row r="76" spans="3:43" ht="27" customHeight="1" thickBot="1" x14ac:dyDescent="0.25">
      <c r="C76" s="334" t="s">
        <v>74</v>
      </c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35"/>
      <c r="AB76" s="335"/>
      <c r="AC76" s="335"/>
      <c r="AD76" s="335"/>
      <c r="AE76" s="146"/>
      <c r="AF76" s="147"/>
      <c r="AG76" s="146"/>
      <c r="AH76" s="146"/>
      <c r="AI76" s="146"/>
      <c r="AJ76" s="146"/>
      <c r="AK76" s="146"/>
      <c r="AL76" s="229"/>
      <c r="AM76" s="230">
        <v>208</v>
      </c>
      <c r="AN76" s="234">
        <v>0</v>
      </c>
      <c r="AO76" s="169">
        <v>0</v>
      </c>
      <c r="AP76" s="1"/>
      <c r="AQ76" s="1"/>
    </row>
    <row r="77" spans="3:43" ht="63" customHeight="1" thickBot="1" x14ac:dyDescent="0.25">
      <c r="C77" s="379" t="s">
        <v>45</v>
      </c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56"/>
      <c r="AF77" s="61"/>
      <c r="AG77" s="56"/>
      <c r="AH77" s="56"/>
      <c r="AI77" s="56"/>
      <c r="AJ77" s="56"/>
      <c r="AK77" s="56"/>
      <c r="AL77" s="56"/>
      <c r="AM77" s="138">
        <f>1910+625+955</f>
        <v>3490</v>
      </c>
      <c r="AN77" s="140">
        <v>0</v>
      </c>
      <c r="AO77" s="179">
        <v>0</v>
      </c>
      <c r="AP77" s="1"/>
      <c r="AQ77" s="1"/>
    </row>
    <row r="78" spans="3:43" ht="61.5" customHeight="1" thickBot="1" x14ac:dyDescent="0.25">
      <c r="C78" s="366" t="s">
        <v>46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56"/>
      <c r="AF78" s="61"/>
      <c r="AG78" s="56"/>
      <c r="AH78" s="56"/>
      <c r="AI78" s="56"/>
      <c r="AJ78" s="56"/>
      <c r="AK78" s="56"/>
      <c r="AL78" s="56"/>
      <c r="AM78" s="129">
        <v>38123</v>
      </c>
      <c r="AN78" s="129">
        <v>38123</v>
      </c>
      <c r="AO78" s="198">
        <v>38123</v>
      </c>
      <c r="AP78" s="1"/>
      <c r="AQ78" s="1"/>
    </row>
    <row r="79" spans="3:43" ht="46.5" customHeight="1" thickBot="1" x14ac:dyDescent="0.25">
      <c r="C79" s="245" t="s">
        <v>51</v>
      </c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58"/>
      <c r="AF79" s="62"/>
      <c r="AG79" s="58"/>
      <c r="AH79" s="58"/>
      <c r="AI79" s="58"/>
      <c r="AJ79" s="58"/>
      <c r="AK79" s="58"/>
      <c r="AL79" s="58"/>
      <c r="AM79" s="135">
        <f>1681-0.45337</f>
        <v>1680.5466300000001</v>
      </c>
      <c r="AN79" s="139">
        <v>1706</v>
      </c>
      <c r="AO79" s="166">
        <v>1737</v>
      </c>
      <c r="AP79" s="1"/>
      <c r="AQ79" s="1"/>
    </row>
    <row r="80" spans="3:43" ht="30" customHeight="1" thickBot="1" x14ac:dyDescent="0.25">
      <c r="C80" s="245" t="s">
        <v>47</v>
      </c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58"/>
      <c r="AF80" s="62"/>
      <c r="AG80" s="58"/>
      <c r="AH80" s="58"/>
      <c r="AI80" s="58"/>
      <c r="AJ80" s="58"/>
      <c r="AK80" s="58"/>
      <c r="AL80" s="58"/>
      <c r="AM80" s="130">
        <v>16500</v>
      </c>
      <c r="AN80" s="130">
        <v>0</v>
      </c>
      <c r="AO80" s="166">
        <v>0</v>
      </c>
      <c r="AP80" s="1"/>
      <c r="AQ80" s="1"/>
    </row>
    <row r="81" spans="3:43" ht="42.75" customHeight="1" thickBot="1" x14ac:dyDescent="0.25">
      <c r="C81" s="323" t="s">
        <v>54</v>
      </c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56"/>
      <c r="AF81" s="61"/>
      <c r="AG81" s="56"/>
      <c r="AH81" s="56"/>
      <c r="AI81" s="56"/>
      <c r="AJ81" s="56"/>
      <c r="AK81" s="56"/>
      <c r="AL81" s="56"/>
      <c r="AM81" s="129">
        <v>2499.84</v>
      </c>
      <c r="AN81" s="129">
        <v>0</v>
      </c>
      <c r="AO81" s="224">
        <v>0</v>
      </c>
      <c r="AP81" s="1"/>
      <c r="AQ81" s="1"/>
    </row>
    <row r="82" spans="3:43" ht="84.75" customHeight="1" thickBot="1" x14ac:dyDescent="0.25">
      <c r="C82" s="245" t="s">
        <v>58</v>
      </c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58"/>
      <c r="AF82" s="62"/>
      <c r="AG82" s="58"/>
      <c r="AH82" s="58"/>
      <c r="AI82" s="58"/>
      <c r="AJ82" s="58"/>
      <c r="AK82" s="58"/>
      <c r="AL82" s="58"/>
      <c r="AM82" s="130">
        <v>312.48</v>
      </c>
      <c r="AN82" s="130">
        <v>312.48</v>
      </c>
      <c r="AO82" s="166">
        <v>312.48</v>
      </c>
      <c r="AP82" s="1"/>
      <c r="AQ82" s="1"/>
    </row>
    <row r="83" spans="3:43" ht="60" customHeight="1" thickBot="1" x14ac:dyDescent="0.25">
      <c r="C83" s="379" t="s">
        <v>71</v>
      </c>
      <c r="D83" s="309"/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56"/>
      <c r="AF83" s="61"/>
      <c r="AG83" s="56"/>
      <c r="AH83" s="56"/>
      <c r="AI83" s="56"/>
      <c r="AJ83" s="56"/>
      <c r="AK83" s="56"/>
      <c r="AL83" s="56"/>
      <c r="AM83" s="138">
        <v>2163</v>
      </c>
      <c r="AN83" s="138">
        <v>0</v>
      </c>
      <c r="AO83" s="179">
        <v>0</v>
      </c>
      <c r="AP83" s="1"/>
      <c r="AQ83" s="1"/>
    </row>
    <row r="84" spans="3:43" ht="60" customHeight="1" thickBot="1" x14ac:dyDescent="0.25">
      <c r="C84" s="245" t="s">
        <v>73</v>
      </c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56"/>
      <c r="AF84" s="61"/>
      <c r="AG84" s="56"/>
      <c r="AH84" s="56"/>
      <c r="AI84" s="56"/>
      <c r="AJ84" s="56"/>
      <c r="AK84" s="56"/>
      <c r="AL84" s="56"/>
      <c r="AM84" s="138">
        <v>28.62</v>
      </c>
      <c r="AN84" s="138">
        <v>0</v>
      </c>
      <c r="AO84" s="179">
        <v>0</v>
      </c>
      <c r="AP84" s="1"/>
      <c r="AQ84" s="1"/>
    </row>
    <row r="85" spans="3:43" ht="60" customHeight="1" thickBot="1" x14ac:dyDescent="0.25">
      <c r="C85" s="245" t="s">
        <v>77</v>
      </c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56"/>
      <c r="AF85" s="61"/>
      <c r="AG85" s="56"/>
      <c r="AH85" s="56"/>
      <c r="AI85" s="56"/>
      <c r="AJ85" s="56"/>
      <c r="AK85" s="56"/>
      <c r="AL85" s="56"/>
      <c r="AM85" s="138">
        <f>3899+2948+6850</f>
        <v>13697</v>
      </c>
      <c r="AN85" s="138">
        <v>0</v>
      </c>
      <c r="AO85" s="179">
        <v>0</v>
      </c>
      <c r="AP85" s="1"/>
      <c r="AQ85" s="1"/>
    </row>
    <row r="86" spans="3:43" ht="60" customHeight="1" thickBot="1" x14ac:dyDescent="0.25">
      <c r="C86" s="245" t="s">
        <v>78</v>
      </c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56"/>
      <c r="AF86" s="61"/>
      <c r="AG86" s="56"/>
      <c r="AH86" s="56"/>
      <c r="AI86" s="56"/>
      <c r="AJ86" s="56"/>
      <c r="AK86" s="56"/>
      <c r="AL86" s="56"/>
      <c r="AM86" s="138">
        <v>5220.5</v>
      </c>
      <c r="AN86" s="138">
        <v>0</v>
      </c>
      <c r="AO86" s="179">
        <v>0</v>
      </c>
      <c r="AP86" s="1"/>
      <c r="AQ86" s="1"/>
    </row>
    <row r="87" spans="3:43" ht="60" customHeight="1" thickBot="1" x14ac:dyDescent="0.25">
      <c r="C87" s="245" t="s">
        <v>79</v>
      </c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56"/>
      <c r="AF87" s="61"/>
      <c r="AG87" s="56"/>
      <c r="AH87" s="56"/>
      <c r="AI87" s="56"/>
      <c r="AJ87" s="56"/>
      <c r="AK87" s="56"/>
      <c r="AL87" s="56"/>
      <c r="AM87" s="138">
        <v>1500</v>
      </c>
      <c r="AN87" s="138">
        <v>0</v>
      </c>
      <c r="AO87" s="179">
        <v>0</v>
      </c>
      <c r="AP87" s="1"/>
      <c r="AQ87" s="1"/>
    </row>
    <row r="88" spans="3:43" ht="52.9" customHeight="1" thickBot="1" x14ac:dyDescent="0.35">
      <c r="C88" s="363" t="s">
        <v>68</v>
      </c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  <c r="AA88" s="364"/>
      <c r="AB88" s="364"/>
      <c r="AC88" s="364"/>
      <c r="AD88" s="365"/>
      <c r="AE88" s="82"/>
      <c r="AF88" s="83" t="e">
        <f t="shared" ref="AF88:AL88" si="14">AF8+AF52</f>
        <v>#REF!</v>
      </c>
      <c r="AG88" s="84" t="e">
        <f t="shared" si="14"/>
        <v>#REF!</v>
      </c>
      <c r="AH88" s="83" t="e">
        <f t="shared" si="14"/>
        <v>#REF!</v>
      </c>
      <c r="AI88" s="83" t="e">
        <f t="shared" si="14"/>
        <v>#REF!</v>
      </c>
      <c r="AJ88" s="83" t="e">
        <f t="shared" si="14"/>
        <v>#REF!</v>
      </c>
      <c r="AK88" s="83" t="e">
        <f t="shared" si="14"/>
        <v>#REF!</v>
      </c>
      <c r="AL88" s="85" t="e">
        <f t="shared" si="14"/>
        <v>#REF!</v>
      </c>
      <c r="AM88" s="191">
        <f>AM8+AM52+AM69</f>
        <v>2843439.1386299999</v>
      </c>
      <c r="AN88" s="191">
        <f>AN8+AN52+AN69</f>
        <v>1491831.36</v>
      </c>
      <c r="AO88" s="191">
        <f>AO8+AO52+AO69</f>
        <v>1312804.0260000001</v>
      </c>
      <c r="AP88" s="1"/>
      <c r="AQ88" s="1"/>
    </row>
    <row r="89" spans="3:43" ht="81.599999999999994" customHeight="1" x14ac:dyDescent="0.2">
      <c r="C89" s="348"/>
      <c r="D89" s="348"/>
      <c r="E89" s="348"/>
      <c r="F89" s="348"/>
      <c r="G89" s="348"/>
      <c r="H89" s="348"/>
      <c r="I89" s="348"/>
      <c r="J89" s="348"/>
      <c r="K89" s="348"/>
      <c r="L89" s="348"/>
      <c r="M89" s="348"/>
      <c r="N89" s="348"/>
      <c r="O89" s="348"/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1"/>
      <c r="AF89" s="18"/>
      <c r="AG89" s="1"/>
      <c r="AH89" s="1"/>
      <c r="AI89" s="1"/>
      <c r="AJ89" s="1"/>
      <c r="AK89" s="1"/>
      <c r="AL89" s="1"/>
      <c r="AM89" s="57"/>
      <c r="AN89" s="57"/>
      <c r="AO89" s="161"/>
    </row>
    <row r="90" spans="3:43" ht="61.5" customHeight="1" x14ac:dyDescent="0.5">
      <c r="C90" s="349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63"/>
      <c r="AF90" s="64"/>
      <c r="AG90" s="1"/>
      <c r="AH90" s="1"/>
      <c r="AI90" s="1"/>
      <c r="AJ90" s="1"/>
      <c r="AK90" s="1"/>
      <c r="AL90" s="1"/>
      <c r="AM90" s="228"/>
      <c r="AN90" s="65"/>
    </row>
    <row r="91" spans="3:43" ht="138.75" customHeight="1" x14ac:dyDescent="0.2">
      <c r="C91" s="358" t="s">
        <v>8</v>
      </c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5"/>
      <c r="AF91" s="13"/>
    </row>
    <row r="92" spans="3:43" ht="73.5" customHeight="1" x14ac:dyDescent="0.5">
      <c r="C92" s="259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5"/>
      <c r="AF92" s="14"/>
    </row>
    <row r="93" spans="3:43" ht="208.5" customHeight="1" x14ac:dyDescent="0.5">
      <c r="C93" s="249"/>
      <c r="D93" s="357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6"/>
      <c r="AF93" s="11"/>
    </row>
    <row r="94" spans="3:43" ht="84" customHeight="1" x14ac:dyDescent="0.5">
      <c r="C94" s="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11"/>
    </row>
    <row r="95" spans="3:43" ht="108.75" customHeight="1" x14ac:dyDescent="0.2">
      <c r="C95" s="255"/>
      <c r="D95" s="256"/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4"/>
      <c r="AF95" s="13"/>
    </row>
    <row r="96" spans="3:43" ht="20.25" hidden="1" customHeight="1" x14ac:dyDescent="0.5">
      <c r="C96" s="259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4"/>
      <c r="AF96" s="12"/>
    </row>
    <row r="97" spans="3:32" ht="20.25" hidden="1" customHeight="1" x14ac:dyDescent="0.2">
      <c r="C97" s="253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9"/>
      <c r="AF97" s="11"/>
    </row>
    <row r="98" spans="3:32" ht="20.25" hidden="1" customHeight="1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12"/>
    </row>
    <row r="99" spans="3:32" ht="20.25" hidden="1" customHeight="1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12"/>
    </row>
    <row r="100" spans="3:32" ht="193.5" customHeight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12"/>
    </row>
    <row r="101" spans="3:32" ht="53.25" customHeight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12"/>
    </row>
    <row r="102" spans="3:32" ht="126.75" customHeight="1" x14ac:dyDescent="0.55000000000000004">
      <c r="C102" s="251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7"/>
      <c r="AF102" s="10"/>
    </row>
    <row r="103" spans="3:32" ht="68.25" customHeight="1" x14ac:dyDescent="0.5">
      <c r="C103" s="257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4"/>
      <c r="AF103" s="15"/>
    </row>
    <row r="104" spans="3:32" ht="80.25" customHeight="1" x14ac:dyDescent="0.5">
      <c r="C104" s="247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4"/>
      <c r="AF104" s="13"/>
    </row>
    <row r="105" spans="3:32" ht="158.25" customHeight="1" x14ac:dyDescent="0.5">
      <c r="C105" s="249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4"/>
      <c r="AF105" s="13"/>
    </row>
    <row r="106" spans="3:32" ht="150.75" customHeight="1" x14ac:dyDescent="0.5">
      <c r="C106" s="249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4"/>
      <c r="AF106" s="13"/>
    </row>
    <row r="107" spans="3:32" ht="150.75" customHeight="1" x14ac:dyDescent="0.5">
      <c r="C107" s="249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4"/>
      <c r="AF107" s="13"/>
    </row>
    <row r="108" spans="3:32" ht="52.5" customHeight="1" x14ac:dyDescent="0.5">
      <c r="C108" s="249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4"/>
      <c r="AF108" s="13"/>
    </row>
    <row r="109" spans="3:32" ht="60" customHeight="1" x14ac:dyDescent="0.5">
      <c r="C109" s="249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4"/>
      <c r="AF109" s="13"/>
    </row>
    <row r="110" spans="3:32" ht="57.75" customHeight="1" x14ac:dyDescent="0.5">
      <c r="C110" s="257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4"/>
      <c r="AF110" s="13"/>
    </row>
    <row r="111" spans="3:32" ht="80.25" customHeight="1" x14ac:dyDescent="0.5">
      <c r="C111" s="264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50"/>
      <c r="AE111" s="4"/>
      <c r="AF111" s="16"/>
    </row>
    <row r="112" spans="3:32" ht="170.25" customHeight="1" x14ac:dyDescent="0.5">
      <c r="C112" s="264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50"/>
      <c r="AE112" s="4"/>
      <c r="AF112" s="16"/>
    </row>
    <row r="113" spans="3:32" ht="77.25" customHeight="1" x14ac:dyDescent="0.5">
      <c r="C113" s="249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4"/>
      <c r="AF113" s="13"/>
    </row>
    <row r="114" spans="3:32" ht="101.25" customHeight="1" x14ac:dyDescent="0.5">
      <c r="C114" s="249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50"/>
      <c r="AE114" s="4"/>
      <c r="AF114" s="13"/>
    </row>
    <row r="115" spans="3:32" ht="86.25" customHeight="1" x14ac:dyDescent="0.2"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4"/>
      <c r="AF115" s="13"/>
    </row>
    <row r="116" spans="3:32" ht="87.75" customHeight="1" x14ac:dyDescent="0.2">
      <c r="C116" s="261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4"/>
      <c r="AF116" s="13"/>
    </row>
    <row r="117" spans="3:32" ht="138.6" customHeight="1" x14ac:dyDescent="0.2">
      <c r="C117" s="261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4"/>
      <c r="AF117" s="13"/>
    </row>
    <row r="118" spans="3:32" ht="126.6" customHeight="1" x14ac:dyDescent="0.4">
      <c r="C118" s="261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3"/>
      <c r="AF118" s="13"/>
    </row>
    <row r="119" spans="3:32" ht="136.15" customHeight="1" x14ac:dyDescent="0.2">
      <c r="C119" s="261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4"/>
      <c r="AF119" s="17"/>
    </row>
    <row r="120" spans="3:32" ht="37.5" x14ac:dyDescent="0.2">
      <c r="C120" s="261"/>
      <c r="D120" s="262"/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4"/>
      <c r="AF120" s="11"/>
    </row>
    <row r="121" spans="3:32" ht="37.5" x14ac:dyDescent="0.2">
      <c r="C121" s="247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1"/>
      <c r="AF121" s="18"/>
    </row>
    <row r="122" spans="3:32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8"/>
    </row>
    <row r="123" spans="3:32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8"/>
    </row>
    <row r="124" spans="3:32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8"/>
    </row>
    <row r="125" spans="3:32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8"/>
    </row>
    <row r="126" spans="3:32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8"/>
    </row>
    <row r="127" spans="3:32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8"/>
    </row>
    <row r="136" spans="32:32" ht="60" x14ac:dyDescent="0.8">
      <c r="AF136" s="20"/>
    </row>
  </sheetData>
  <mergeCells count="116">
    <mergeCell ref="AD2:AO2"/>
    <mergeCell ref="AD1:AO1"/>
    <mergeCell ref="AD3:AO3"/>
    <mergeCell ref="AD4:AO4"/>
    <mergeCell ref="C83:AD83"/>
    <mergeCell ref="Z37:AD37"/>
    <mergeCell ref="C70:AD70"/>
    <mergeCell ref="C71:AD71"/>
    <mergeCell ref="C77:AD77"/>
    <mergeCell ref="C72:AD72"/>
    <mergeCell ref="C73:AD73"/>
    <mergeCell ref="C74:AD74"/>
    <mergeCell ref="C75:AD75"/>
    <mergeCell ref="C13:AD13"/>
    <mergeCell ref="C43:AD43"/>
    <mergeCell ref="C40:AD40"/>
    <mergeCell ref="C41:AD41"/>
    <mergeCell ref="C39:AD39"/>
    <mergeCell ref="C38:AD38"/>
    <mergeCell ref="AA21:AD21"/>
    <mergeCell ref="AA18:AD18"/>
    <mergeCell ref="AA22:AD22"/>
    <mergeCell ref="C59:AD59"/>
    <mergeCell ref="C12:AD12"/>
    <mergeCell ref="AA17:AD17"/>
    <mergeCell ref="Z35:AD35"/>
    <mergeCell ref="Z36:AD36"/>
    <mergeCell ref="AM6:AO6"/>
    <mergeCell ref="C5:AO5"/>
    <mergeCell ref="C92:AD92"/>
    <mergeCell ref="C112:AD112"/>
    <mergeCell ref="C60:AD60"/>
    <mergeCell ref="C89:AD89"/>
    <mergeCell ref="C90:AD90"/>
    <mergeCell ref="C56:AD56"/>
    <mergeCell ref="C57:AD57"/>
    <mergeCell ref="C93:AD93"/>
    <mergeCell ref="C62:AD62"/>
    <mergeCell ref="C91:AD91"/>
    <mergeCell ref="C69:AD69"/>
    <mergeCell ref="C79:AD79"/>
    <mergeCell ref="C80:AD80"/>
    <mergeCell ref="C61:AD61"/>
    <mergeCell ref="C88:AD88"/>
    <mergeCell ref="C78:AD78"/>
    <mergeCell ref="C47:AD47"/>
    <mergeCell ref="C54:AD54"/>
    <mergeCell ref="AA32:AD32"/>
    <mergeCell ref="C82:AD82"/>
    <mergeCell ref="C66:AD66"/>
    <mergeCell ref="C67:AD67"/>
    <mergeCell ref="C34:AE34"/>
    <mergeCell ref="C49:AD49"/>
    <mergeCell ref="C52:AD52"/>
    <mergeCell ref="C53:AD53"/>
    <mergeCell ref="C65:AD65"/>
    <mergeCell ref="C42:AD42"/>
    <mergeCell ref="C68:AD68"/>
    <mergeCell ref="C76:AD76"/>
    <mergeCell ref="AA25:AD25"/>
    <mergeCell ref="AA31:AD31"/>
    <mergeCell ref="AA29:AD29"/>
    <mergeCell ref="AA19:AD19"/>
    <mergeCell ref="C63:AD63"/>
    <mergeCell ref="C58:AD58"/>
    <mergeCell ref="C55:AD55"/>
    <mergeCell ref="C64:AD64"/>
    <mergeCell ref="C81:AD81"/>
    <mergeCell ref="C114:AD114"/>
    <mergeCell ref="C85:AD85"/>
    <mergeCell ref="C6:AD7"/>
    <mergeCell ref="C48:AD48"/>
    <mergeCell ref="C10:AD10"/>
    <mergeCell ref="C9:AD9"/>
    <mergeCell ref="C14:AD14"/>
    <mergeCell ref="C51:AD51"/>
    <mergeCell ref="C50:AD50"/>
    <mergeCell ref="C8:AD8"/>
    <mergeCell ref="Z28:AD28"/>
    <mergeCell ref="Z16:AD16"/>
    <mergeCell ref="Z44:AD44"/>
    <mergeCell ref="Z46:AD46"/>
    <mergeCell ref="Z45:AD45"/>
    <mergeCell ref="AA23:AD23"/>
    <mergeCell ref="C11:AD11"/>
    <mergeCell ref="C15:AD15"/>
    <mergeCell ref="AA26:AD26"/>
    <mergeCell ref="AA27:AD27"/>
    <mergeCell ref="AA30:AD30"/>
    <mergeCell ref="AA24:AD24"/>
    <mergeCell ref="C33:AD33"/>
    <mergeCell ref="AA20:AD20"/>
    <mergeCell ref="C86:AD86"/>
    <mergeCell ref="C87:AD87"/>
    <mergeCell ref="C84:AD84"/>
    <mergeCell ref="C121:AD121"/>
    <mergeCell ref="C108:AD108"/>
    <mergeCell ref="C102:AD102"/>
    <mergeCell ref="C97:AD97"/>
    <mergeCell ref="C95:AD95"/>
    <mergeCell ref="C110:AD110"/>
    <mergeCell ref="C109:AD109"/>
    <mergeCell ref="C96:AD96"/>
    <mergeCell ref="C107:AD107"/>
    <mergeCell ref="C104:AD104"/>
    <mergeCell ref="C106:AD106"/>
    <mergeCell ref="C103:AD103"/>
    <mergeCell ref="C105:AD105"/>
    <mergeCell ref="C118:AD118"/>
    <mergeCell ref="C119:AD119"/>
    <mergeCell ref="C116:AD116"/>
    <mergeCell ref="C120:AD120"/>
    <mergeCell ref="C117:AD117"/>
    <mergeCell ref="C113:AD113"/>
    <mergeCell ref="C115:AD115"/>
    <mergeCell ref="C111:AD111"/>
  </mergeCells>
  <phoneticPr fontId="0" type="noConversion"/>
  <pageMargins left="0.39370078740157483" right="0.39370078740157483" top="0.98425196850393704" bottom="0.39370078740157483" header="0.31496062992125984" footer="0.19685039370078741"/>
  <pageSetup paperSize="9" scale="48" fitToHeight="0" orientation="landscape" r:id="rId1"/>
  <headerFooter alignWithMargins="0">
    <oddFooter>&amp;R&amp;P</oddFooter>
  </headerFooter>
  <rowBreaks count="1" manualBreakCount="1">
    <brk id="22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2025-2027</vt:lpstr>
      <vt:lpstr>'МБТ 2025-2027'!Область_печати</vt:lpstr>
    </vt:vector>
  </TitlesOfParts>
  <Company>MinFin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KrasavinaIV</cp:lastModifiedBy>
  <cp:lastPrinted>2025-11-06T07:55:24Z</cp:lastPrinted>
  <dcterms:created xsi:type="dcterms:W3CDTF">2005-09-14T12:04:44Z</dcterms:created>
  <dcterms:modified xsi:type="dcterms:W3CDTF">2025-11-06T07:59:35Z</dcterms:modified>
</cp:coreProperties>
</file>